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Rekapitulace stavby" sheetId="1" r:id="rId1"/>
    <sheet name="01 - SO 01 Zateplení střechy" sheetId="2" r:id="rId2"/>
    <sheet name="02 - SO 02 Výměna oken" sheetId="3" r:id="rId3"/>
    <sheet name="1.b - Vedlejší aktivity o..." sheetId="4" r:id="rId4"/>
    <sheet name="03 - SO 03 Výměna oken, v..." sheetId="5" r:id="rId5"/>
    <sheet name="04 - SO 04 Zařízení stave..." sheetId="6" r:id="rId6"/>
    <sheet name="Pokyny pro vyplnění" sheetId="7" r:id="rId7"/>
  </sheets>
  <definedNames>
    <definedName name="_xlnm._FilterDatabase" localSheetId="1" hidden="1">'01 - SO 01 Zateplení střechy'!$C$103:$K$279</definedName>
    <definedName name="_xlnm._FilterDatabase" localSheetId="2" hidden="1">'02 - SO 02 Výměna oken'!$C$98:$K$216</definedName>
    <definedName name="_xlnm._FilterDatabase" localSheetId="4" hidden="1">'03 - SO 03 Výměna oken, v...'!$C$94:$K$213</definedName>
    <definedName name="_xlnm._FilterDatabase" localSheetId="5" hidden="1">'04 - SO 04 Zařízení stave...'!$C$83:$K$93</definedName>
    <definedName name="_xlnm._FilterDatabase" localSheetId="3" hidden="1">'1.b - Vedlejší aktivity o...'!$C$84:$K$90</definedName>
    <definedName name="_xlnm.Print_Titles" localSheetId="1">'01 - SO 01 Zateplení střechy'!$103:$103</definedName>
    <definedName name="_xlnm.Print_Titles" localSheetId="2">'02 - SO 02 Výměna oken'!$98:$98</definedName>
    <definedName name="_xlnm.Print_Titles" localSheetId="4">'03 - SO 03 Výměna oken, v...'!$94:$94</definedName>
    <definedName name="_xlnm.Print_Titles" localSheetId="5">'04 - SO 04 Zařízení stave...'!$83:$83</definedName>
    <definedName name="_xlnm.Print_Titles" localSheetId="3">'1.b - Vedlejší aktivity o...'!$84:$84</definedName>
    <definedName name="_xlnm.Print_Titles" localSheetId="0">'Rekapitulace stavby'!$49:$49</definedName>
    <definedName name="_xlnm.Print_Area" localSheetId="1">'01 - SO 01 Zateplení střechy'!$C$4:$J$40,'01 - SO 01 Zateplení střechy'!$C$46:$J$81,'01 - SO 01 Zateplení střechy'!$C$87:$K$279</definedName>
    <definedName name="_xlnm.Print_Area" localSheetId="2">'02 - SO 02 Výměna oken'!$C$4:$J$40,'02 - SO 02 Výměna oken'!$C$46:$J$76,'02 - SO 02 Výměna oken'!$C$82:$K$216</definedName>
    <definedName name="_xlnm.Print_Area" localSheetId="4">'03 - SO 03 Výměna oken, v...'!$C$4:$J$38,'03 - SO 03 Výměna oken, v...'!$C$44:$J$74,'03 - SO 03 Výměna oken, v...'!$C$80:$K$213</definedName>
    <definedName name="_xlnm.Print_Area" localSheetId="5">'04 - SO 04 Zařízení stave...'!$C$4:$J$38,'04 - SO 04 Zařízení stave...'!$C$44:$J$63,'04 - SO 04 Zařízení stave...'!$C$69:$K$93</definedName>
    <definedName name="_xlnm.Print_Area" localSheetId="3">'1.b - Vedlejší aktivity o...'!$C$4:$J$38,'1.b - Vedlejší aktivity o...'!$C$44:$J$64,'1.b - Vedlejší aktivity o...'!$C$70:$K$90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stavby'!$C$39:$AQ$60</definedName>
  </definedNames>
  <calcPr calcId="145621"/>
</workbook>
</file>

<file path=xl/calcChain.xml><?xml version="1.0" encoding="utf-8"?>
<calcChain xmlns="http://schemas.openxmlformats.org/spreadsheetml/2006/main">
  <c r="AY59" i="1" l="1"/>
  <c r="AX59" i="1"/>
  <c r="BI92" i="6"/>
  <c r="BH92" i="6"/>
  <c r="BG92" i="6"/>
  <c r="BE92" i="6"/>
  <c r="T92" i="6"/>
  <c r="R92" i="6"/>
  <c r="P92" i="6"/>
  <c r="BK92" i="6"/>
  <c r="J92" i="6"/>
  <c r="BF92" i="6"/>
  <c r="BI91" i="6"/>
  <c r="BH91" i="6"/>
  <c r="BG91" i="6"/>
  <c r="BE91" i="6"/>
  <c r="T91" i="6"/>
  <c r="R91" i="6"/>
  <c r="P91" i="6"/>
  <c r="BK91" i="6"/>
  <c r="J91" i="6"/>
  <c r="BF91" i="6"/>
  <c r="BI90" i="6"/>
  <c r="BH90" i="6"/>
  <c r="BG90" i="6"/>
  <c r="BE90" i="6"/>
  <c r="T90" i="6"/>
  <c r="R90" i="6"/>
  <c r="P90" i="6"/>
  <c r="BK90" i="6"/>
  <c r="J90" i="6"/>
  <c r="BF90" i="6"/>
  <c r="BI88" i="6"/>
  <c r="BH88" i="6"/>
  <c r="BG88" i="6"/>
  <c r="BE88" i="6"/>
  <c r="T88" i="6"/>
  <c r="R88" i="6"/>
  <c r="P88" i="6"/>
  <c r="BK88" i="6"/>
  <c r="J88" i="6"/>
  <c r="BF88" i="6"/>
  <c r="BI87" i="6"/>
  <c r="F36" i="6"/>
  <c r="BD59" i="1" s="1"/>
  <c r="BD57" i="1" s="1"/>
  <c r="BH87" i="6"/>
  <c r="F35" i="6" s="1"/>
  <c r="BC59" i="1" s="1"/>
  <c r="BG87" i="6"/>
  <c r="F34" i="6"/>
  <c r="BB59" i="1" s="1"/>
  <c r="BE87" i="6"/>
  <c r="J32" i="6" s="1"/>
  <c r="AV59" i="1" s="1"/>
  <c r="T87" i="6"/>
  <c r="T86" i="6"/>
  <c r="T85" i="6" s="1"/>
  <c r="T84" i="6" s="1"/>
  <c r="R87" i="6"/>
  <c r="R86" i="6"/>
  <c r="R85" i="6" s="1"/>
  <c r="R84" i="6" s="1"/>
  <c r="P87" i="6"/>
  <c r="P86" i="6"/>
  <c r="P85" i="6" s="1"/>
  <c r="P84" i="6" s="1"/>
  <c r="AU59" i="1" s="1"/>
  <c r="BK87" i="6"/>
  <c r="BK86" i="6" s="1"/>
  <c r="J87" i="6"/>
  <c r="BF87" i="6" s="1"/>
  <c r="J80" i="6"/>
  <c r="F80" i="6"/>
  <c r="F78" i="6"/>
  <c r="E76" i="6"/>
  <c r="J55" i="6"/>
  <c r="F55" i="6"/>
  <c r="F53" i="6"/>
  <c r="E51" i="6"/>
  <c r="J20" i="6"/>
  <c r="E20" i="6"/>
  <c r="F81" i="6" s="1"/>
  <c r="J19" i="6"/>
  <c r="J14" i="6"/>
  <c r="J78" i="6" s="1"/>
  <c r="E7" i="6"/>
  <c r="E72" i="6" s="1"/>
  <c r="AY58" i="1"/>
  <c r="AX58" i="1"/>
  <c r="BI213" i="5"/>
  <c r="BH213" i="5"/>
  <c r="BG213" i="5"/>
  <c r="BE213" i="5"/>
  <c r="T213" i="5"/>
  <c r="R213" i="5"/>
  <c r="P213" i="5"/>
  <c r="BK213" i="5"/>
  <c r="J213" i="5"/>
  <c r="BF213" i="5" s="1"/>
  <c r="BI212" i="5"/>
  <c r="BH212" i="5"/>
  <c r="BG212" i="5"/>
  <c r="BE212" i="5"/>
  <c r="T212" i="5"/>
  <c r="R212" i="5"/>
  <c r="P212" i="5"/>
  <c r="BK212" i="5"/>
  <c r="J212" i="5"/>
  <c r="BF212" i="5"/>
  <c r="BI206" i="5"/>
  <c r="BH206" i="5"/>
  <c r="BG206" i="5"/>
  <c r="BE206" i="5"/>
  <c r="T206" i="5"/>
  <c r="T205" i="5" s="1"/>
  <c r="R206" i="5"/>
  <c r="R205" i="5"/>
  <c r="P206" i="5"/>
  <c r="P205" i="5" s="1"/>
  <c r="BK206" i="5"/>
  <c r="BK205" i="5"/>
  <c r="J205" i="5" s="1"/>
  <c r="J73" i="5" s="1"/>
  <c r="J206" i="5"/>
  <c r="BF206" i="5"/>
  <c r="BI204" i="5"/>
  <c r="BH204" i="5"/>
  <c r="BG204" i="5"/>
  <c r="BE204" i="5"/>
  <c r="T204" i="5"/>
  <c r="R204" i="5"/>
  <c r="P204" i="5"/>
  <c r="BK204" i="5"/>
  <c r="J204" i="5"/>
  <c r="BF204" i="5" s="1"/>
  <c r="BI198" i="5"/>
  <c r="BH198" i="5"/>
  <c r="BG198" i="5"/>
  <c r="BE198" i="5"/>
  <c r="T198" i="5"/>
  <c r="R198" i="5"/>
  <c r="P198" i="5"/>
  <c r="BK198" i="5"/>
  <c r="J198" i="5"/>
  <c r="BF198" i="5"/>
  <c r="BI197" i="5"/>
  <c r="BH197" i="5"/>
  <c r="BG197" i="5"/>
  <c r="BE197" i="5"/>
  <c r="T197" i="5"/>
  <c r="R197" i="5"/>
  <c r="P197" i="5"/>
  <c r="BK197" i="5"/>
  <c r="J197" i="5"/>
  <c r="BF197" i="5" s="1"/>
  <c r="BI196" i="5"/>
  <c r="BH196" i="5"/>
  <c r="BG196" i="5"/>
  <c r="BE196" i="5"/>
  <c r="T196" i="5"/>
  <c r="R196" i="5"/>
  <c r="P196" i="5"/>
  <c r="BK196" i="5"/>
  <c r="J196" i="5"/>
  <c r="BF196" i="5"/>
  <c r="BI195" i="5"/>
  <c r="BH195" i="5"/>
  <c r="BG195" i="5"/>
  <c r="BE195" i="5"/>
  <c r="T195" i="5"/>
  <c r="T194" i="5" s="1"/>
  <c r="R195" i="5"/>
  <c r="R194" i="5"/>
  <c r="P195" i="5"/>
  <c r="P194" i="5" s="1"/>
  <c r="BK195" i="5"/>
  <c r="BK194" i="5"/>
  <c r="J194" i="5" s="1"/>
  <c r="J72" i="5" s="1"/>
  <c r="J195" i="5"/>
  <c r="BF195" i="5" s="1"/>
  <c r="BI193" i="5"/>
  <c r="BH193" i="5"/>
  <c r="BG193" i="5"/>
  <c r="BE193" i="5"/>
  <c r="T193" i="5"/>
  <c r="R193" i="5"/>
  <c r="P193" i="5"/>
  <c r="BK193" i="5"/>
  <c r="J193" i="5"/>
  <c r="BF193" i="5" s="1"/>
  <c r="BI191" i="5"/>
  <c r="BH191" i="5"/>
  <c r="BG191" i="5"/>
  <c r="BE191" i="5"/>
  <c r="T191" i="5"/>
  <c r="R191" i="5"/>
  <c r="P191" i="5"/>
  <c r="BK191" i="5"/>
  <c r="J191" i="5"/>
  <c r="BF191" i="5"/>
  <c r="BI186" i="5"/>
  <c r="BH186" i="5"/>
  <c r="BG186" i="5"/>
  <c r="BE186" i="5"/>
  <c r="T186" i="5"/>
  <c r="R186" i="5"/>
  <c r="P186" i="5"/>
  <c r="BK186" i="5"/>
  <c r="J186" i="5"/>
  <c r="BF186" i="5"/>
  <c r="BI184" i="5"/>
  <c r="BH184" i="5"/>
  <c r="BG184" i="5"/>
  <c r="BE184" i="5"/>
  <c r="T184" i="5"/>
  <c r="R184" i="5"/>
  <c r="P184" i="5"/>
  <c r="BK184" i="5"/>
  <c r="J184" i="5"/>
  <c r="BF184" i="5"/>
  <c r="BI179" i="5"/>
  <c r="BH179" i="5"/>
  <c r="BG179" i="5"/>
  <c r="BE179" i="5"/>
  <c r="T179" i="5"/>
  <c r="R179" i="5"/>
  <c r="P179" i="5"/>
  <c r="BK179" i="5"/>
  <c r="J179" i="5"/>
  <c r="BF179" i="5"/>
  <c r="BI177" i="5"/>
  <c r="BH177" i="5"/>
  <c r="BG177" i="5"/>
  <c r="BE177" i="5"/>
  <c r="T177" i="5"/>
  <c r="R177" i="5"/>
  <c r="P177" i="5"/>
  <c r="BK177" i="5"/>
  <c r="J177" i="5"/>
  <c r="BF177" i="5"/>
  <c r="BI173" i="5"/>
  <c r="BH173" i="5"/>
  <c r="BG173" i="5"/>
  <c r="BE173" i="5"/>
  <c r="T173" i="5"/>
  <c r="R173" i="5"/>
  <c r="P173" i="5"/>
  <c r="BK173" i="5"/>
  <c r="J173" i="5"/>
  <c r="BF173" i="5"/>
  <c r="BI171" i="5"/>
  <c r="BH171" i="5"/>
  <c r="BG171" i="5"/>
  <c r="BE171" i="5"/>
  <c r="T171" i="5"/>
  <c r="R171" i="5"/>
  <c r="P171" i="5"/>
  <c r="BK171" i="5"/>
  <c r="J171" i="5"/>
  <c r="BF171" i="5"/>
  <c r="BI169" i="5"/>
  <c r="BH169" i="5"/>
  <c r="BG169" i="5"/>
  <c r="BE169" i="5"/>
  <c r="T169" i="5"/>
  <c r="R169" i="5"/>
  <c r="P169" i="5"/>
  <c r="BK169" i="5"/>
  <c r="J169" i="5"/>
  <c r="BF169" i="5"/>
  <c r="BI165" i="5"/>
  <c r="BH165" i="5"/>
  <c r="BG165" i="5"/>
  <c r="BE165" i="5"/>
  <c r="T165" i="5"/>
  <c r="T164" i="5"/>
  <c r="R165" i="5"/>
  <c r="R164" i="5"/>
  <c r="P165" i="5"/>
  <c r="P164" i="5"/>
  <c r="BK165" i="5"/>
  <c r="BK164" i="5"/>
  <c r="J164" i="5" s="1"/>
  <c r="J71" i="5" s="1"/>
  <c r="J165" i="5"/>
  <c r="BF165" i="5" s="1"/>
  <c r="BI163" i="5"/>
  <c r="BH163" i="5"/>
  <c r="BG163" i="5"/>
  <c r="BE163" i="5"/>
  <c r="T163" i="5"/>
  <c r="R163" i="5"/>
  <c r="P163" i="5"/>
  <c r="BK163" i="5"/>
  <c r="J163" i="5"/>
  <c r="BF163" i="5"/>
  <c r="BI159" i="5"/>
  <c r="BH159" i="5"/>
  <c r="BG159" i="5"/>
  <c r="BE159" i="5"/>
  <c r="T159" i="5"/>
  <c r="R159" i="5"/>
  <c r="P159" i="5"/>
  <c r="BK159" i="5"/>
  <c r="J159" i="5"/>
  <c r="BF159" i="5"/>
  <c r="BI155" i="5"/>
  <c r="BH155" i="5"/>
  <c r="BG155" i="5"/>
  <c r="BE155" i="5"/>
  <c r="T155" i="5"/>
  <c r="R155" i="5"/>
  <c r="P155" i="5"/>
  <c r="BK155" i="5"/>
  <c r="J155" i="5"/>
  <c r="BF155" i="5"/>
  <c r="BI153" i="5"/>
  <c r="BH153" i="5"/>
  <c r="BG153" i="5"/>
  <c r="BE153" i="5"/>
  <c r="T153" i="5"/>
  <c r="R153" i="5"/>
  <c r="P153" i="5"/>
  <c r="BK153" i="5"/>
  <c r="J153" i="5"/>
  <c r="BF153" i="5"/>
  <c r="BI149" i="5"/>
  <c r="BH149" i="5"/>
  <c r="BG149" i="5"/>
  <c r="BE149" i="5"/>
  <c r="T149" i="5"/>
  <c r="T148" i="5"/>
  <c r="T147" i="5" s="1"/>
  <c r="R149" i="5"/>
  <c r="R148" i="5" s="1"/>
  <c r="R147" i="5" s="1"/>
  <c r="P149" i="5"/>
  <c r="P148" i="5"/>
  <c r="BK149" i="5"/>
  <c r="BK148" i="5" s="1"/>
  <c r="J149" i="5"/>
  <c r="BF149" i="5"/>
  <c r="BI146" i="5"/>
  <c r="BH146" i="5"/>
  <c r="BG146" i="5"/>
  <c r="BE146" i="5"/>
  <c r="T146" i="5"/>
  <c r="T145" i="5"/>
  <c r="R146" i="5"/>
  <c r="R145" i="5"/>
  <c r="P146" i="5"/>
  <c r="P145" i="5"/>
  <c r="BK146" i="5"/>
  <c r="BK145" i="5"/>
  <c r="J145" i="5" s="1"/>
  <c r="J68" i="5" s="1"/>
  <c r="J146" i="5"/>
  <c r="BF146" i="5" s="1"/>
  <c r="BI144" i="5"/>
  <c r="BH144" i="5"/>
  <c r="BG144" i="5"/>
  <c r="BE144" i="5"/>
  <c r="T144" i="5"/>
  <c r="R144" i="5"/>
  <c r="P144" i="5"/>
  <c r="BK144" i="5"/>
  <c r="J144" i="5"/>
  <c r="BF144" i="5"/>
  <c r="BI142" i="5"/>
  <c r="BH142" i="5"/>
  <c r="BG142" i="5"/>
  <c r="BE142" i="5"/>
  <c r="T142" i="5"/>
  <c r="R142" i="5"/>
  <c r="P142" i="5"/>
  <c r="BK142" i="5"/>
  <c r="J142" i="5"/>
  <c r="BF142" i="5"/>
  <c r="BI141" i="5"/>
  <c r="BH141" i="5"/>
  <c r="BG141" i="5"/>
  <c r="BE141" i="5"/>
  <c r="T141" i="5"/>
  <c r="R141" i="5"/>
  <c r="P141" i="5"/>
  <c r="BK141" i="5"/>
  <c r="J141" i="5"/>
  <c r="BF141" i="5"/>
  <c r="BI140" i="5"/>
  <c r="BH140" i="5"/>
  <c r="BG140" i="5"/>
  <c r="BE140" i="5"/>
  <c r="T140" i="5"/>
  <c r="T139" i="5"/>
  <c r="R140" i="5"/>
  <c r="R139" i="5"/>
  <c r="P140" i="5"/>
  <c r="P139" i="5"/>
  <c r="BK140" i="5"/>
  <c r="BK139" i="5"/>
  <c r="J139" i="5" s="1"/>
  <c r="J67" i="5" s="1"/>
  <c r="J140" i="5"/>
  <c r="BF140" i="5" s="1"/>
  <c r="BI137" i="5"/>
  <c r="BH137" i="5"/>
  <c r="BG137" i="5"/>
  <c r="BE137" i="5"/>
  <c r="T137" i="5"/>
  <c r="T136" i="5"/>
  <c r="R137" i="5"/>
  <c r="R136" i="5"/>
  <c r="P137" i="5"/>
  <c r="P136" i="5"/>
  <c r="BK137" i="5"/>
  <c r="BK136" i="5"/>
  <c r="J136" i="5" s="1"/>
  <c r="J66" i="5" s="1"/>
  <c r="J137" i="5"/>
  <c r="BF137" i="5" s="1"/>
  <c r="BI131" i="5"/>
  <c r="BH131" i="5"/>
  <c r="BG131" i="5"/>
  <c r="BE131" i="5"/>
  <c r="T131" i="5"/>
  <c r="T130" i="5"/>
  <c r="R131" i="5"/>
  <c r="R130" i="5"/>
  <c r="P131" i="5"/>
  <c r="P130" i="5"/>
  <c r="BK131" i="5"/>
  <c r="BK130" i="5"/>
  <c r="J130" i="5" s="1"/>
  <c r="J65" i="5" s="1"/>
  <c r="J131" i="5"/>
  <c r="BF131" i="5" s="1"/>
  <c r="BI125" i="5"/>
  <c r="BH125" i="5"/>
  <c r="BG125" i="5"/>
  <c r="BE125" i="5"/>
  <c r="T125" i="5"/>
  <c r="R125" i="5"/>
  <c r="P125" i="5"/>
  <c r="BK125" i="5"/>
  <c r="J125" i="5"/>
  <c r="BF125" i="5"/>
  <c r="BI120" i="5"/>
  <c r="BH120" i="5"/>
  <c r="BG120" i="5"/>
  <c r="BE120" i="5"/>
  <c r="T120" i="5"/>
  <c r="R120" i="5"/>
  <c r="P120" i="5"/>
  <c r="BK120" i="5"/>
  <c r="J120" i="5"/>
  <c r="BF120" i="5"/>
  <c r="BI116" i="5"/>
  <c r="BH116" i="5"/>
  <c r="BG116" i="5"/>
  <c r="BE116" i="5"/>
  <c r="T116" i="5"/>
  <c r="T115" i="5"/>
  <c r="R116" i="5"/>
  <c r="R115" i="5"/>
  <c r="P116" i="5"/>
  <c r="P115" i="5"/>
  <c r="BK116" i="5"/>
  <c r="BK115" i="5"/>
  <c r="J115" i="5" s="1"/>
  <c r="J64" i="5" s="1"/>
  <c r="J116" i="5"/>
  <c r="BF116" i="5" s="1"/>
  <c r="BI113" i="5"/>
  <c r="BH113" i="5"/>
  <c r="BG113" i="5"/>
  <c r="BE113" i="5"/>
  <c r="T113" i="5"/>
  <c r="R113" i="5"/>
  <c r="P113" i="5"/>
  <c r="BK113" i="5"/>
  <c r="J113" i="5"/>
  <c r="BF113" i="5"/>
  <c r="BI108" i="5"/>
  <c r="BH108" i="5"/>
  <c r="BG108" i="5"/>
  <c r="BE108" i="5"/>
  <c r="T108" i="5"/>
  <c r="R108" i="5"/>
  <c r="P108" i="5"/>
  <c r="BK108" i="5"/>
  <c r="J108" i="5"/>
  <c r="BF108" i="5"/>
  <c r="BI103" i="5"/>
  <c r="BH103" i="5"/>
  <c r="BG103" i="5"/>
  <c r="BE103" i="5"/>
  <c r="T103" i="5"/>
  <c r="T102" i="5"/>
  <c r="R103" i="5"/>
  <c r="R102" i="5"/>
  <c r="P103" i="5"/>
  <c r="P102" i="5"/>
  <c r="BK103" i="5"/>
  <c r="BK102" i="5"/>
  <c r="J102" i="5" s="1"/>
  <c r="J63" i="5" s="1"/>
  <c r="J103" i="5"/>
  <c r="BF103" i="5" s="1"/>
  <c r="BI98" i="5"/>
  <c r="F36" i="5"/>
  <c r="BD58" i="1" s="1"/>
  <c r="BH98" i="5"/>
  <c r="F35" i="5" s="1"/>
  <c r="BC58" i="1" s="1"/>
  <c r="BC57" i="1" s="1"/>
  <c r="AY57" i="1" s="1"/>
  <c r="BG98" i="5"/>
  <c r="F34" i="5"/>
  <c r="BB58" i="1" s="1"/>
  <c r="BE98" i="5"/>
  <c r="J32" i="5" s="1"/>
  <c r="AV58" i="1" s="1"/>
  <c r="T98" i="5"/>
  <c r="T97" i="5"/>
  <c r="T96" i="5" s="1"/>
  <c r="T95" i="5" s="1"/>
  <c r="R98" i="5"/>
  <c r="R97" i="5"/>
  <c r="R96" i="5" s="1"/>
  <c r="P98" i="5"/>
  <c r="P97" i="5"/>
  <c r="P96" i="5" s="1"/>
  <c r="BK98" i="5"/>
  <c r="BK97" i="5" s="1"/>
  <c r="J98" i="5"/>
  <c r="BF98" i="5" s="1"/>
  <c r="J91" i="5"/>
  <c r="F91" i="5"/>
  <c r="F89" i="5"/>
  <c r="E87" i="5"/>
  <c r="J55" i="5"/>
  <c r="F55" i="5"/>
  <c r="F53" i="5"/>
  <c r="E51" i="5"/>
  <c r="J20" i="5"/>
  <c r="E20" i="5"/>
  <c r="F56" i="5" s="1"/>
  <c r="J19" i="5"/>
  <c r="J14" i="5"/>
  <c r="J53" i="5" s="1"/>
  <c r="E7" i="5"/>
  <c r="E47" i="5" s="1"/>
  <c r="E83" i="5"/>
  <c r="AY56" i="1"/>
  <c r="AX56" i="1"/>
  <c r="BI90" i="4"/>
  <c r="BH90" i="4"/>
  <c r="BG90" i="4"/>
  <c r="BE90" i="4"/>
  <c r="T90" i="4"/>
  <c r="T89" i="4" s="1"/>
  <c r="R90" i="4"/>
  <c r="R89" i="4"/>
  <c r="P90" i="4"/>
  <c r="P89" i="4" s="1"/>
  <c r="BK90" i="4"/>
  <c r="BK89" i="4"/>
  <c r="J89" i="4"/>
  <c r="J63" i="4" s="1"/>
  <c r="J90" i="4"/>
  <c r="BF90" i="4"/>
  <c r="BI88" i="4"/>
  <c r="F36" i="4" s="1"/>
  <c r="BD56" i="1" s="1"/>
  <c r="BH88" i="4"/>
  <c r="F35" i="4"/>
  <c r="BC56" i="1" s="1"/>
  <c r="BG88" i="4"/>
  <c r="F34" i="4"/>
  <c r="BB56" i="1"/>
  <c r="BE88" i="4"/>
  <c r="J32" i="4"/>
  <c r="AV56" i="1" s="1"/>
  <c r="F32" i="4"/>
  <c r="AZ56" i="1" s="1"/>
  <c r="T88" i="4"/>
  <c r="T87" i="4" s="1"/>
  <c r="R88" i="4"/>
  <c r="R87" i="4" s="1"/>
  <c r="R86" i="4" s="1"/>
  <c r="R85" i="4" s="1"/>
  <c r="P88" i="4"/>
  <c r="P87" i="4" s="1"/>
  <c r="P86" i="4" s="1"/>
  <c r="P85" i="4" s="1"/>
  <c r="AU56" i="1" s="1"/>
  <c r="BK88" i="4"/>
  <c r="BK87" i="4"/>
  <c r="BK86" i="4" s="1"/>
  <c r="J88" i="4"/>
  <c r="BF88" i="4"/>
  <c r="J33" i="4" s="1"/>
  <c r="AW56" i="1" s="1"/>
  <c r="J81" i="4"/>
  <c r="F81" i="4"/>
  <c r="F79" i="4"/>
  <c r="E77" i="4"/>
  <c r="J55" i="4"/>
  <c r="F55" i="4"/>
  <c r="F53" i="4"/>
  <c r="E51" i="4"/>
  <c r="J20" i="4"/>
  <c r="E20" i="4"/>
  <c r="F56" i="4" s="1"/>
  <c r="F82" i="4"/>
  <c r="J19" i="4"/>
  <c r="J14" i="4"/>
  <c r="J53" i="4" s="1"/>
  <c r="J79" i="4"/>
  <c r="E7" i="4"/>
  <c r="E73" i="4" s="1"/>
  <c r="E47" i="4"/>
  <c r="AY55" i="1"/>
  <c r="AX55" i="1"/>
  <c r="BI216" i="3"/>
  <c r="BH216" i="3"/>
  <c r="BG216" i="3"/>
  <c r="BE216" i="3"/>
  <c r="T216" i="3"/>
  <c r="R216" i="3"/>
  <c r="P216" i="3"/>
  <c r="BK216" i="3"/>
  <c r="J216" i="3"/>
  <c r="BF216" i="3"/>
  <c r="BI208" i="3"/>
  <c r="BH208" i="3"/>
  <c r="BG208" i="3"/>
  <c r="BE208" i="3"/>
  <c r="T208" i="3"/>
  <c r="R208" i="3"/>
  <c r="P208" i="3"/>
  <c r="BK208" i="3"/>
  <c r="J208" i="3"/>
  <c r="BF208" i="3"/>
  <c r="BI207" i="3"/>
  <c r="BH207" i="3"/>
  <c r="BG207" i="3"/>
  <c r="BE207" i="3"/>
  <c r="T207" i="3"/>
  <c r="R207" i="3"/>
  <c r="R204" i="3" s="1"/>
  <c r="P207" i="3"/>
  <c r="BK207" i="3"/>
  <c r="J207" i="3"/>
  <c r="BF207" i="3"/>
  <c r="BI206" i="3"/>
  <c r="BH206" i="3"/>
  <c r="BG206" i="3"/>
  <c r="BE206" i="3"/>
  <c r="T206" i="3"/>
  <c r="R206" i="3"/>
  <c r="P206" i="3"/>
  <c r="BK206" i="3"/>
  <c r="BK204" i="3" s="1"/>
  <c r="J204" i="3" s="1"/>
  <c r="J75" i="3" s="1"/>
  <c r="J206" i="3"/>
  <c r="BF206" i="3"/>
  <c r="BI205" i="3"/>
  <c r="BH205" i="3"/>
  <c r="BG205" i="3"/>
  <c r="BE205" i="3"/>
  <c r="T205" i="3"/>
  <c r="T204" i="3"/>
  <c r="R205" i="3"/>
  <c r="P205" i="3"/>
  <c r="P204" i="3"/>
  <c r="BK205" i="3"/>
  <c r="J205" i="3"/>
  <c r="BF205" i="3" s="1"/>
  <c r="BI203" i="3"/>
  <c r="BH203" i="3"/>
  <c r="BG203" i="3"/>
  <c r="BE203" i="3"/>
  <c r="T203" i="3"/>
  <c r="R203" i="3"/>
  <c r="P203" i="3"/>
  <c r="BK203" i="3"/>
  <c r="J203" i="3"/>
  <c r="BF203" i="3"/>
  <c r="BI197" i="3"/>
  <c r="BH197" i="3"/>
  <c r="BG197" i="3"/>
  <c r="BE197" i="3"/>
  <c r="T197" i="3"/>
  <c r="R197" i="3"/>
  <c r="P197" i="3"/>
  <c r="BK197" i="3"/>
  <c r="J197" i="3"/>
  <c r="BF197" i="3"/>
  <c r="BI195" i="3"/>
  <c r="BH195" i="3"/>
  <c r="BG195" i="3"/>
  <c r="BE195" i="3"/>
  <c r="T195" i="3"/>
  <c r="R195" i="3"/>
  <c r="P195" i="3"/>
  <c r="BK195" i="3"/>
  <c r="J195" i="3"/>
  <c r="BF195" i="3"/>
  <c r="BI193" i="3"/>
  <c r="BH193" i="3"/>
  <c r="BG193" i="3"/>
  <c r="BE193" i="3"/>
  <c r="T193" i="3"/>
  <c r="R193" i="3"/>
  <c r="P193" i="3"/>
  <c r="BK193" i="3"/>
  <c r="J193" i="3"/>
  <c r="BF193" i="3"/>
  <c r="BI189" i="3"/>
  <c r="BH189" i="3"/>
  <c r="BG189" i="3"/>
  <c r="BE189" i="3"/>
  <c r="T189" i="3"/>
  <c r="R189" i="3"/>
  <c r="P189" i="3"/>
  <c r="BK189" i="3"/>
  <c r="J189" i="3"/>
  <c r="BF189" i="3"/>
  <c r="BI187" i="3"/>
  <c r="BH187" i="3"/>
  <c r="BG187" i="3"/>
  <c r="BE187" i="3"/>
  <c r="T187" i="3"/>
  <c r="R187" i="3"/>
  <c r="P187" i="3"/>
  <c r="BK187" i="3"/>
  <c r="J187" i="3"/>
  <c r="BF187" i="3"/>
  <c r="BI185" i="3"/>
  <c r="BH185" i="3"/>
  <c r="BG185" i="3"/>
  <c r="BE185" i="3"/>
  <c r="T185" i="3"/>
  <c r="R185" i="3"/>
  <c r="P185" i="3"/>
  <c r="BK185" i="3"/>
  <c r="J185" i="3"/>
  <c r="BF185" i="3"/>
  <c r="BI181" i="3"/>
  <c r="BH181" i="3"/>
  <c r="BG181" i="3"/>
  <c r="BE181" i="3"/>
  <c r="T181" i="3"/>
  <c r="T180" i="3"/>
  <c r="R181" i="3"/>
  <c r="R180" i="3"/>
  <c r="P181" i="3"/>
  <c r="P180" i="3"/>
  <c r="BK181" i="3"/>
  <c r="BK180" i="3"/>
  <c r="J180" i="3" s="1"/>
  <c r="J74" i="3" s="1"/>
  <c r="J181" i="3"/>
  <c r="BF181" i="3" s="1"/>
  <c r="BI179" i="3"/>
  <c r="BH179" i="3"/>
  <c r="BG179" i="3"/>
  <c r="BE179" i="3"/>
  <c r="T179" i="3"/>
  <c r="R179" i="3"/>
  <c r="P179" i="3"/>
  <c r="BK179" i="3"/>
  <c r="J179" i="3"/>
  <c r="BF179" i="3"/>
  <c r="BI175" i="3"/>
  <c r="BH175" i="3"/>
  <c r="BG175" i="3"/>
  <c r="BE175" i="3"/>
  <c r="T175" i="3"/>
  <c r="R175" i="3"/>
  <c r="P175" i="3"/>
  <c r="BK175" i="3"/>
  <c r="J175" i="3"/>
  <c r="BF175" i="3"/>
  <c r="BI173" i="3"/>
  <c r="BH173" i="3"/>
  <c r="BG173" i="3"/>
  <c r="BE173" i="3"/>
  <c r="T173" i="3"/>
  <c r="R173" i="3"/>
  <c r="P173" i="3"/>
  <c r="BK173" i="3"/>
  <c r="J173" i="3"/>
  <c r="BF173" i="3"/>
  <c r="BI171" i="3"/>
  <c r="BH171" i="3"/>
  <c r="BG171" i="3"/>
  <c r="BE171" i="3"/>
  <c r="T171" i="3"/>
  <c r="R171" i="3"/>
  <c r="P171" i="3"/>
  <c r="BK171" i="3"/>
  <c r="J171" i="3"/>
  <c r="BF171" i="3"/>
  <c r="BI167" i="3"/>
  <c r="BH167" i="3"/>
  <c r="BG167" i="3"/>
  <c r="BE167" i="3"/>
  <c r="T167" i="3"/>
  <c r="T166" i="3"/>
  <c r="T165" i="3" s="1"/>
  <c r="R167" i="3"/>
  <c r="R166" i="3" s="1"/>
  <c r="P167" i="3"/>
  <c r="P166" i="3"/>
  <c r="P165" i="3" s="1"/>
  <c r="BK167" i="3"/>
  <c r="BK166" i="3" s="1"/>
  <c r="J167" i="3"/>
  <c r="BF167" i="3"/>
  <c r="BI164" i="3"/>
  <c r="BH164" i="3"/>
  <c r="BG164" i="3"/>
  <c r="BE164" i="3"/>
  <c r="T164" i="3"/>
  <c r="T163" i="3"/>
  <c r="R164" i="3"/>
  <c r="R163" i="3"/>
  <c r="P164" i="3"/>
  <c r="P163" i="3"/>
  <c r="BK164" i="3"/>
  <c r="BK163" i="3"/>
  <c r="J163" i="3" s="1"/>
  <c r="J71" i="3" s="1"/>
  <c r="J164" i="3"/>
  <c r="BF164" i="3" s="1"/>
  <c r="BI161" i="3"/>
  <c r="BH161" i="3"/>
  <c r="BG161" i="3"/>
  <c r="BE161" i="3"/>
  <c r="T161" i="3"/>
  <c r="R161" i="3"/>
  <c r="P161" i="3"/>
  <c r="BK161" i="3"/>
  <c r="J161" i="3"/>
  <c r="BF161" i="3"/>
  <c r="BI160" i="3"/>
  <c r="BH160" i="3"/>
  <c r="BG160" i="3"/>
  <c r="BE160" i="3"/>
  <c r="T160" i="3"/>
  <c r="R160" i="3"/>
  <c r="P160" i="3"/>
  <c r="BK160" i="3"/>
  <c r="J160" i="3"/>
  <c r="BF160" i="3"/>
  <c r="BI158" i="3"/>
  <c r="BH158" i="3"/>
  <c r="BG158" i="3"/>
  <c r="BE158" i="3"/>
  <c r="T158" i="3"/>
  <c r="R158" i="3"/>
  <c r="R155" i="3" s="1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BK155" i="3" s="1"/>
  <c r="J155" i="3" s="1"/>
  <c r="J70" i="3" s="1"/>
  <c r="J157" i="3"/>
  <c r="BF157" i="3"/>
  <c r="BI156" i="3"/>
  <c r="BH156" i="3"/>
  <c r="BG156" i="3"/>
  <c r="BE156" i="3"/>
  <c r="T156" i="3"/>
  <c r="T155" i="3"/>
  <c r="R156" i="3"/>
  <c r="P156" i="3"/>
  <c r="P155" i="3"/>
  <c r="BK156" i="3"/>
  <c r="J156" i="3"/>
  <c r="BF156" i="3" s="1"/>
  <c r="BI150" i="3"/>
  <c r="BH150" i="3"/>
  <c r="BG150" i="3"/>
  <c r="BE150" i="3"/>
  <c r="T150" i="3"/>
  <c r="T149" i="3"/>
  <c r="R150" i="3"/>
  <c r="R149" i="3"/>
  <c r="P150" i="3"/>
  <c r="P149" i="3"/>
  <c r="BK150" i="3"/>
  <c r="BK149" i="3"/>
  <c r="J149" i="3" s="1"/>
  <c r="J69" i="3" s="1"/>
  <c r="J150" i="3"/>
  <c r="BF150" i="3" s="1"/>
  <c r="BI142" i="3"/>
  <c r="BH142" i="3"/>
  <c r="BG142" i="3"/>
  <c r="BE142" i="3"/>
  <c r="T142" i="3"/>
  <c r="R142" i="3"/>
  <c r="P142" i="3"/>
  <c r="BK142" i="3"/>
  <c r="J142" i="3"/>
  <c r="BF142" i="3"/>
  <c r="BI137" i="3"/>
  <c r="BH137" i="3"/>
  <c r="BG137" i="3"/>
  <c r="BE137" i="3"/>
  <c r="T137" i="3"/>
  <c r="R137" i="3"/>
  <c r="P137" i="3"/>
  <c r="BK137" i="3"/>
  <c r="J137" i="3"/>
  <c r="BF137" i="3"/>
  <c r="BI132" i="3"/>
  <c r="BH132" i="3"/>
  <c r="BG132" i="3"/>
  <c r="BE132" i="3"/>
  <c r="T132" i="3"/>
  <c r="R132" i="3"/>
  <c r="P132" i="3"/>
  <c r="BK132" i="3"/>
  <c r="J132" i="3"/>
  <c r="BF132" i="3"/>
  <c r="BI126" i="3"/>
  <c r="BH126" i="3"/>
  <c r="BG126" i="3"/>
  <c r="BE126" i="3"/>
  <c r="T126" i="3"/>
  <c r="T125" i="3"/>
  <c r="R126" i="3"/>
  <c r="R125" i="3"/>
  <c r="P126" i="3"/>
  <c r="P125" i="3"/>
  <c r="BK126" i="3"/>
  <c r="BK125" i="3"/>
  <c r="J125" i="3" s="1"/>
  <c r="J68" i="3" s="1"/>
  <c r="J126" i="3"/>
  <c r="BF126" i="3" s="1"/>
  <c r="F35" i="3" s="1"/>
  <c r="BA55" i="1" s="1"/>
  <c r="BI123" i="3"/>
  <c r="BH123" i="3"/>
  <c r="BG123" i="3"/>
  <c r="BE123" i="3"/>
  <c r="T123" i="3"/>
  <c r="R123" i="3"/>
  <c r="P123" i="3"/>
  <c r="P108" i="3" s="1"/>
  <c r="BK123" i="3"/>
  <c r="J123" i="3"/>
  <c r="BF123" i="3"/>
  <c r="BI116" i="3"/>
  <c r="F38" i="3" s="1"/>
  <c r="BD55" i="1" s="1"/>
  <c r="BH116" i="3"/>
  <c r="BG116" i="3"/>
  <c r="BE116" i="3"/>
  <c r="T116" i="3"/>
  <c r="T108" i="3" s="1"/>
  <c r="R116" i="3"/>
  <c r="P116" i="3"/>
  <c r="BK116" i="3"/>
  <c r="J116" i="3"/>
  <c r="BF116" i="3" s="1"/>
  <c r="BI109" i="3"/>
  <c r="BH109" i="3"/>
  <c r="BG109" i="3"/>
  <c r="F36" i="3" s="1"/>
  <c r="BB55" i="1" s="1"/>
  <c r="BE109" i="3"/>
  <c r="T109" i="3"/>
  <c r="R109" i="3"/>
  <c r="R108" i="3" s="1"/>
  <c r="P109" i="3"/>
  <c r="BK109" i="3"/>
  <c r="BK108" i="3" s="1"/>
  <c r="J108" i="3" s="1"/>
  <c r="J67" i="3" s="1"/>
  <c r="J109" i="3"/>
  <c r="BF109" i="3"/>
  <c r="BI102" i="3"/>
  <c r="BH102" i="3"/>
  <c r="F37" i="3" s="1"/>
  <c r="BC55" i="1" s="1"/>
  <c r="BG102" i="3"/>
  <c r="BE102" i="3"/>
  <c r="T102" i="3"/>
  <c r="T101" i="3" s="1"/>
  <c r="T100" i="3" s="1"/>
  <c r="T99" i="3" s="1"/>
  <c r="R102" i="3"/>
  <c r="R101" i="3"/>
  <c r="R100" i="3" s="1"/>
  <c r="P102" i="3"/>
  <c r="P101" i="3"/>
  <c r="BK102" i="3"/>
  <c r="BK101" i="3" s="1"/>
  <c r="J101" i="3"/>
  <c r="J66" i="3" s="1"/>
  <c r="BK100" i="3"/>
  <c r="J102" i="3"/>
  <c r="BF102" i="3"/>
  <c r="J95" i="3"/>
  <c r="F95" i="3"/>
  <c r="F93" i="3"/>
  <c r="E91" i="3"/>
  <c r="J59" i="3"/>
  <c r="F59" i="3"/>
  <c r="F57" i="3"/>
  <c r="E55" i="3"/>
  <c r="J22" i="3"/>
  <c r="E22" i="3"/>
  <c r="F96" i="3" s="1"/>
  <c r="J21" i="3"/>
  <c r="J16" i="3"/>
  <c r="E7" i="3"/>
  <c r="E49" i="3" s="1"/>
  <c r="E85" i="3"/>
  <c r="AY54" i="1"/>
  <c r="AX54" i="1"/>
  <c r="BI279" i="2"/>
  <c r="BH279" i="2"/>
  <c r="BG279" i="2"/>
  <c r="BE279" i="2"/>
  <c r="T279" i="2"/>
  <c r="R279" i="2"/>
  <c r="P279" i="2"/>
  <c r="BK279" i="2"/>
  <c r="J279" i="2"/>
  <c r="BF279" i="2" s="1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P268" i="2" s="1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69" i="2"/>
  <c r="BH269" i="2"/>
  <c r="BG269" i="2"/>
  <c r="BE269" i="2"/>
  <c r="T269" i="2"/>
  <c r="R269" i="2"/>
  <c r="R268" i="2" s="1"/>
  <c r="R267" i="2" s="1"/>
  <c r="P269" i="2"/>
  <c r="P267" i="2"/>
  <c r="BK269" i="2"/>
  <c r="J269" i="2"/>
  <c r="BF269" i="2"/>
  <c r="BI266" i="2"/>
  <c r="F38" i="2" s="1"/>
  <c r="BD54" i="1" s="1"/>
  <c r="BD53" i="1" s="1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T263" i="2"/>
  <c r="R264" i="2"/>
  <c r="R263" i="2"/>
  <c r="P264" i="2"/>
  <c r="P263" i="2"/>
  <c r="BK264" i="2"/>
  <c r="BK263" i="2"/>
  <c r="J263" i="2"/>
  <c r="J78" i="2" s="1"/>
  <c r="J264" i="2"/>
  <c r="BF264" i="2" s="1"/>
  <c r="BI262" i="2"/>
  <c r="BH262" i="2"/>
  <c r="BG262" i="2"/>
  <c r="BE262" i="2"/>
  <c r="T262" i="2"/>
  <c r="R262" i="2"/>
  <c r="P262" i="2"/>
  <c r="BK262" i="2"/>
  <c r="J262" i="2"/>
  <c r="BF262" i="2"/>
  <c r="BI260" i="2"/>
  <c r="BH260" i="2"/>
  <c r="BG260" i="2"/>
  <c r="BE260" i="2"/>
  <c r="T260" i="2"/>
  <c r="R260" i="2"/>
  <c r="P260" i="2"/>
  <c r="BK260" i="2"/>
  <c r="J260" i="2"/>
  <c r="BF260" i="2"/>
  <c r="BI258" i="2"/>
  <c r="BH258" i="2"/>
  <c r="BG258" i="2"/>
  <c r="BE258" i="2"/>
  <c r="T258" i="2"/>
  <c r="R258" i="2"/>
  <c r="P258" i="2"/>
  <c r="BK258" i="2"/>
  <c r="J258" i="2"/>
  <c r="BF258" i="2"/>
  <c r="BI256" i="2"/>
  <c r="BH256" i="2"/>
  <c r="BG256" i="2"/>
  <c r="BE256" i="2"/>
  <c r="T256" i="2"/>
  <c r="R256" i="2"/>
  <c r="P256" i="2"/>
  <c r="BK256" i="2"/>
  <c r="J256" i="2"/>
  <c r="BF256" i="2"/>
  <c r="BI252" i="2"/>
  <c r="BH252" i="2"/>
  <c r="BG252" i="2"/>
  <c r="BE252" i="2"/>
  <c r="T252" i="2"/>
  <c r="R252" i="2"/>
  <c r="P252" i="2"/>
  <c r="BK252" i="2"/>
  <c r="J252" i="2"/>
  <c r="BF252" i="2"/>
  <c r="BI250" i="2"/>
  <c r="BH250" i="2"/>
  <c r="BG250" i="2"/>
  <c r="BE250" i="2"/>
  <c r="T250" i="2"/>
  <c r="R250" i="2"/>
  <c r="P250" i="2"/>
  <c r="BK250" i="2"/>
  <c r="J250" i="2"/>
  <c r="BF250" i="2"/>
  <c r="BI248" i="2"/>
  <c r="BH248" i="2"/>
  <c r="BG248" i="2"/>
  <c r="BE248" i="2"/>
  <c r="T248" i="2"/>
  <c r="R248" i="2"/>
  <c r="P248" i="2"/>
  <c r="BK248" i="2"/>
  <c r="J248" i="2"/>
  <c r="BF248" i="2"/>
  <c r="BI246" i="2"/>
  <c r="BH246" i="2"/>
  <c r="BG246" i="2"/>
  <c r="BE246" i="2"/>
  <c r="T246" i="2"/>
  <c r="R246" i="2"/>
  <c r="P246" i="2"/>
  <c r="BK246" i="2"/>
  <c r="J246" i="2"/>
  <c r="BF246" i="2"/>
  <c r="BI244" i="2"/>
  <c r="BH244" i="2"/>
  <c r="BG244" i="2"/>
  <c r="BE244" i="2"/>
  <c r="T244" i="2"/>
  <c r="R244" i="2"/>
  <c r="P244" i="2"/>
  <c r="BK244" i="2"/>
  <c r="J244" i="2"/>
  <c r="BF244" i="2"/>
  <c r="BI242" i="2"/>
  <c r="BH242" i="2"/>
  <c r="BG242" i="2"/>
  <c r="BE242" i="2"/>
  <c r="T242" i="2"/>
  <c r="R242" i="2"/>
  <c r="P242" i="2"/>
  <c r="BK242" i="2"/>
  <c r="J242" i="2"/>
  <c r="BF242" i="2"/>
  <c r="BI240" i="2"/>
  <c r="BH240" i="2"/>
  <c r="BG240" i="2"/>
  <c r="BE240" i="2"/>
  <c r="T240" i="2"/>
  <c r="R240" i="2"/>
  <c r="P240" i="2"/>
  <c r="BK240" i="2"/>
  <c r="J240" i="2"/>
  <c r="BF240" i="2"/>
  <c r="BI238" i="2"/>
  <c r="BH238" i="2"/>
  <c r="BG238" i="2"/>
  <c r="BE238" i="2"/>
  <c r="T238" i="2"/>
  <c r="R238" i="2"/>
  <c r="P238" i="2"/>
  <c r="BK238" i="2"/>
  <c r="J238" i="2"/>
  <c r="BF238" i="2"/>
  <c r="BI234" i="2"/>
  <c r="BH234" i="2"/>
  <c r="BG234" i="2"/>
  <c r="BE234" i="2"/>
  <c r="T234" i="2"/>
  <c r="R234" i="2"/>
  <c r="P234" i="2"/>
  <c r="BK234" i="2"/>
  <c r="J234" i="2"/>
  <c r="BF234" i="2"/>
  <c r="BI229" i="2"/>
  <c r="BH229" i="2"/>
  <c r="BG229" i="2"/>
  <c r="BE229" i="2"/>
  <c r="T229" i="2"/>
  <c r="R229" i="2"/>
  <c r="P229" i="2"/>
  <c r="BK229" i="2"/>
  <c r="J229" i="2"/>
  <c r="BF229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4" i="2"/>
  <c r="BH224" i="2"/>
  <c r="BG224" i="2"/>
  <c r="BE224" i="2"/>
  <c r="T224" i="2"/>
  <c r="R224" i="2"/>
  <c r="P224" i="2"/>
  <c r="BK224" i="2"/>
  <c r="J224" i="2"/>
  <c r="BF224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R212" i="2" s="1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BK212" i="2" s="1"/>
  <c r="J212" i="2" s="1"/>
  <c r="J77" i="2" s="1"/>
  <c r="J215" i="2"/>
  <c r="BF215" i="2"/>
  <c r="BI213" i="2"/>
  <c r="BH213" i="2"/>
  <c r="BG213" i="2"/>
  <c r="BE213" i="2"/>
  <c r="T213" i="2"/>
  <c r="T212" i="2"/>
  <c r="R213" i="2"/>
  <c r="P213" i="2"/>
  <c r="P212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/>
  <c r="BI209" i="2"/>
  <c r="BH209" i="2"/>
  <c r="BG209" i="2"/>
  <c r="BE209" i="2"/>
  <c r="T209" i="2"/>
  <c r="R209" i="2"/>
  <c r="P209" i="2"/>
  <c r="BK209" i="2"/>
  <c r="J209" i="2"/>
  <c r="BF209" i="2"/>
  <c r="BI207" i="2"/>
  <c r="BH207" i="2"/>
  <c r="BG207" i="2"/>
  <c r="BE207" i="2"/>
  <c r="T207" i="2"/>
  <c r="R207" i="2"/>
  <c r="P207" i="2"/>
  <c r="BK207" i="2"/>
  <c r="J207" i="2"/>
  <c r="BF207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2" i="2"/>
  <c r="BH202" i="2"/>
  <c r="BG202" i="2"/>
  <c r="BE202" i="2"/>
  <c r="T202" i="2"/>
  <c r="R202" i="2"/>
  <c r="P202" i="2"/>
  <c r="BK202" i="2"/>
  <c r="J202" i="2"/>
  <c r="BF202" i="2"/>
  <c r="BI200" i="2"/>
  <c r="BH200" i="2"/>
  <c r="BG200" i="2"/>
  <c r="BE200" i="2"/>
  <c r="T200" i="2"/>
  <c r="R200" i="2"/>
  <c r="P200" i="2"/>
  <c r="BK200" i="2"/>
  <c r="J200" i="2"/>
  <c r="BF200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R191" i="2" s="1"/>
  <c r="P195" i="2"/>
  <c r="BK195" i="2"/>
  <c r="J195" i="2"/>
  <c r="BF195" i="2"/>
  <c r="BI193" i="2"/>
  <c r="BH193" i="2"/>
  <c r="BG193" i="2"/>
  <c r="BE193" i="2"/>
  <c r="T193" i="2"/>
  <c r="R193" i="2"/>
  <c r="P193" i="2"/>
  <c r="BK193" i="2"/>
  <c r="BK191" i="2" s="1"/>
  <c r="J191" i="2" s="1"/>
  <c r="J76" i="2" s="1"/>
  <c r="J193" i="2"/>
  <c r="BF193" i="2"/>
  <c r="BI192" i="2"/>
  <c r="BH192" i="2"/>
  <c r="BG192" i="2"/>
  <c r="BE192" i="2"/>
  <c r="T192" i="2"/>
  <c r="T191" i="2"/>
  <c r="R192" i="2"/>
  <c r="P192" i="2"/>
  <c r="P191" i="2"/>
  <c r="BK192" i="2"/>
  <c r="J192" i="2"/>
  <c r="BF192" i="2" s="1"/>
  <c r="BI190" i="2"/>
  <c r="BH190" i="2"/>
  <c r="BG190" i="2"/>
  <c r="BE190" i="2"/>
  <c r="T190" i="2"/>
  <c r="T189" i="2"/>
  <c r="R190" i="2"/>
  <c r="R189" i="2"/>
  <c r="P190" i="2"/>
  <c r="P189" i="2"/>
  <c r="BK190" i="2"/>
  <c r="BK189" i="2"/>
  <c r="J189" i="2" s="1"/>
  <c r="J75" i="2" s="1"/>
  <c r="J190" i="2"/>
  <c r="BF190" i="2" s="1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4" i="2"/>
  <c r="BH184" i="2"/>
  <c r="BG184" i="2"/>
  <c r="BE184" i="2"/>
  <c r="T184" i="2"/>
  <c r="T183" i="2"/>
  <c r="R184" i="2"/>
  <c r="R183" i="2"/>
  <c r="P184" i="2"/>
  <c r="P183" i="2"/>
  <c r="BK184" i="2"/>
  <c r="BK183" i="2"/>
  <c r="J183" i="2" s="1"/>
  <c r="J74" i="2" s="1"/>
  <c r="J184" i="2"/>
  <c r="BF184" i="2" s="1"/>
  <c r="BI182" i="2"/>
  <c r="BH182" i="2"/>
  <c r="BG182" i="2"/>
  <c r="BE182" i="2"/>
  <c r="T182" i="2"/>
  <c r="R182" i="2"/>
  <c r="P182" i="2"/>
  <c r="BK182" i="2"/>
  <c r="J182" i="2"/>
  <c r="BF182" i="2"/>
  <c r="BI179" i="2"/>
  <c r="BH179" i="2"/>
  <c r="BG179" i="2"/>
  <c r="BE179" i="2"/>
  <c r="T179" i="2"/>
  <c r="R179" i="2"/>
  <c r="R164" i="2" s="1"/>
  <c r="P179" i="2"/>
  <c r="BK179" i="2"/>
  <c r="J179" i="2"/>
  <c r="BF179" i="2"/>
  <c r="BI172" i="2"/>
  <c r="BH172" i="2"/>
  <c r="BG172" i="2"/>
  <c r="BE172" i="2"/>
  <c r="T172" i="2"/>
  <c r="R172" i="2"/>
  <c r="P172" i="2"/>
  <c r="BK172" i="2"/>
  <c r="BK164" i="2" s="1"/>
  <c r="J164" i="2" s="1"/>
  <c r="J73" i="2" s="1"/>
  <c r="J172" i="2"/>
  <c r="BF172" i="2"/>
  <c r="BI165" i="2"/>
  <c r="BH165" i="2"/>
  <c r="BG165" i="2"/>
  <c r="BE165" i="2"/>
  <c r="T165" i="2"/>
  <c r="T164" i="2"/>
  <c r="R165" i="2"/>
  <c r="P165" i="2"/>
  <c r="P164" i="2"/>
  <c r="BK165" i="2"/>
  <c r="J165" i="2"/>
  <c r="BF165" i="2" s="1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8" i="2"/>
  <c r="BH158" i="2"/>
  <c r="BG158" i="2"/>
  <c r="BE158" i="2"/>
  <c r="T158" i="2"/>
  <c r="R158" i="2"/>
  <c r="P158" i="2"/>
  <c r="BK158" i="2"/>
  <c r="J158" i="2"/>
  <c r="BF158" i="2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/>
  <c r="BI153" i="2"/>
  <c r="BH153" i="2"/>
  <c r="BG153" i="2"/>
  <c r="BE153" i="2"/>
  <c r="T153" i="2"/>
  <c r="R153" i="2"/>
  <c r="P153" i="2"/>
  <c r="BK153" i="2"/>
  <c r="J153" i="2"/>
  <c r="BF153" i="2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R142" i="2"/>
  <c r="P142" i="2"/>
  <c r="BK142" i="2"/>
  <c r="J142" i="2"/>
  <c r="BF142" i="2"/>
  <c r="BI141" i="2"/>
  <c r="BH141" i="2"/>
  <c r="BG141" i="2"/>
  <c r="BE141" i="2"/>
  <c r="T141" i="2"/>
  <c r="R141" i="2"/>
  <c r="P141" i="2"/>
  <c r="BK141" i="2"/>
  <c r="J141" i="2"/>
  <c r="BF141" i="2"/>
  <c r="BI139" i="2"/>
  <c r="BH139" i="2"/>
  <c r="BG139" i="2"/>
  <c r="BE139" i="2"/>
  <c r="T139" i="2"/>
  <c r="T138" i="2"/>
  <c r="T137" i="2" s="1"/>
  <c r="R139" i="2"/>
  <c r="P139" i="2"/>
  <c r="P138" i="2"/>
  <c r="P137" i="2" s="1"/>
  <c r="BK139" i="2"/>
  <c r="J139" i="2"/>
  <c r="BF139" i="2"/>
  <c r="BI136" i="2"/>
  <c r="BH136" i="2"/>
  <c r="BG136" i="2"/>
  <c r="BE136" i="2"/>
  <c r="T136" i="2"/>
  <c r="T135" i="2"/>
  <c r="R136" i="2"/>
  <c r="R135" i="2"/>
  <c r="P136" i="2"/>
  <c r="P135" i="2"/>
  <c r="BK136" i="2"/>
  <c r="BK135" i="2"/>
  <c r="J135" i="2" s="1"/>
  <c r="J136" i="2"/>
  <c r="BF136" i="2" s="1"/>
  <c r="J70" i="2"/>
  <c r="BI134" i="2"/>
  <c r="BH134" i="2"/>
  <c r="BG134" i="2"/>
  <c r="BE134" i="2"/>
  <c r="T134" i="2"/>
  <c r="R134" i="2"/>
  <c r="P134" i="2"/>
  <c r="BK134" i="2"/>
  <c r="J134" i="2"/>
  <c r="BF134" i="2"/>
  <c r="BI132" i="2"/>
  <c r="BH132" i="2"/>
  <c r="BG132" i="2"/>
  <c r="BE132" i="2"/>
  <c r="T132" i="2"/>
  <c r="R132" i="2"/>
  <c r="R129" i="2" s="1"/>
  <c r="P132" i="2"/>
  <c r="BK132" i="2"/>
  <c r="J132" i="2"/>
  <c r="BF132" i="2"/>
  <c r="BI131" i="2"/>
  <c r="BH131" i="2"/>
  <c r="BG131" i="2"/>
  <c r="BE131" i="2"/>
  <c r="T131" i="2"/>
  <c r="R131" i="2"/>
  <c r="P131" i="2"/>
  <c r="BK131" i="2"/>
  <c r="BK129" i="2" s="1"/>
  <c r="J129" i="2" s="1"/>
  <c r="J69" i="2" s="1"/>
  <c r="J131" i="2"/>
  <c r="BF131" i="2"/>
  <c r="BI130" i="2"/>
  <c r="BH130" i="2"/>
  <c r="BG130" i="2"/>
  <c r="BE130" i="2"/>
  <c r="T130" i="2"/>
  <c r="T129" i="2"/>
  <c r="R130" i="2"/>
  <c r="P130" i="2"/>
  <c r="P129" i="2"/>
  <c r="BK130" i="2"/>
  <c r="J130" i="2"/>
  <c r="BF130" i="2" s="1"/>
  <c r="BI128" i="2"/>
  <c r="BH128" i="2"/>
  <c r="BG128" i="2"/>
  <c r="BE128" i="2"/>
  <c r="T128" i="2"/>
  <c r="R128" i="2"/>
  <c r="R123" i="2" s="1"/>
  <c r="P128" i="2"/>
  <c r="BK128" i="2"/>
  <c r="J128" i="2"/>
  <c r="BF128" i="2"/>
  <c r="BI126" i="2"/>
  <c r="BH126" i="2"/>
  <c r="BG126" i="2"/>
  <c r="BE126" i="2"/>
  <c r="T126" i="2"/>
  <c r="R126" i="2"/>
  <c r="P126" i="2"/>
  <c r="BK126" i="2"/>
  <c r="BK123" i="2" s="1"/>
  <c r="J123" i="2" s="1"/>
  <c r="J68" i="2" s="1"/>
  <c r="J126" i="2"/>
  <c r="BF126" i="2"/>
  <c r="BI124" i="2"/>
  <c r="BH124" i="2"/>
  <c r="BG124" i="2"/>
  <c r="BE124" i="2"/>
  <c r="T124" i="2"/>
  <c r="T123" i="2"/>
  <c r="R124" i="2"/>
  <c r="P124" i="2"/>
  <c r="P123" i="2"/>
  <c r="BK124" i="2"/>
  <c r="J124" i="2"/>
  <c r="BF124" i="2" s="1"/>
  <c r="BI121" i="2"/>
  <c r="BH121" i="2"/>
  <c r="BG121" i="2"/>
  <c r="BE121" i="2"/>
  <c r="T121" i="2"/>
  <c r="R121" i="2"/>
  <c r="P121" i="2"/>
  <c r="BK121" i="2"/>
  <c r="J121" i="2"/>
  <c r="BF121" i="2"/>
  <c r="BI118" i="2"/>
  <c r="BH118" i="2"/>
  <c r="BG118" i="2"/>
  <c r="BE118" i="2"/>
  <c r="T118" i="2"/>
  <c r="T117" i="2"/>
  <c r="R118" i="2"/>
  <c r="R117" i="2"/>
  <c r="P118" i="2"/>
  <c r="P117" i="2"/>
  <c r="BK118" i="2"/>
  <c r="BK117" i="2"/>
  <c r="J117" i="2" s="1"/>
  <c r="J118" i="2"/>
  <c r="BF118" i="2" s="1"/>
  <c r="J67" i="2"/>
  <c r="BI114" i="2"/>
  <c r="BH114" i="2"/>
  <c r="BG114" i="2"/>
  <c r="BE114" i="2"/>
  <c r="T114" i="2"/>
  <c r="R114" i="2"/>
  <c r="P114" i="2"/>
  <c r="BK114" i="2"/>
  <c r="J114" i="2"/>
  <c r="BF114" i="2"/>
  <c r="BI111" i="2"/>
  <c r="BH111" i="2"/>
  <c r="BG111" i="2"/>
  <c r="BE111" i="2"/>
  <c r="T111" i="2"/>
  <c r="R111" i="2"/>
  <c r="R106" i="2" s="1"/>
  <c r="R105" i="2" s="1"/>
  <c r="P111" i="2"/>
  <c r="BK111" i="2"/>
  <c r="J111" i="2"/>
  <c r="BF111" i="2"/>
  <c r="BI107" i="2"/>
  <c r="BH107" i="2"/>
  <c r="BG107" i="2"/>
  <c r="F36" i="2"/>
  <c r="BB54" i="1" s="1"/>
  <c r="BB53" i="1" s="1"/>
  <c r="BE107" i="2"/>
  <c r="F34" i="2" s="1"/>
  <c r="AZ54" i="1" s="1"/>
  <c r="T107" i="2"/>
  <c r="T106" i="2"/>
  <c r="T105" i="2" s="1"/>
  <c r="R107" i="2"/>
  <c r="P107" i="2"/>
  <c r="P106" i="2"/>
  <c r="P105" i="2" s="1"/>
  <c r="BK107" i="2"/>
  <c r="BK106" i="2" s="1"/>
  <c r="J107" i="2"/>
  <c r="BF107" i="2" s="1"/>
  <c r="J35" i="2"/>
  <c r="AW54" i="1" s="1"/>
  <c r="J100" i="2"/>
  <c r="F100" i="2"/>
  <c r="F98" i="2"/>
  <c r="E96" i="2"/>
  <c r="J59" i="2"/>
  <c r="F59" i="2"/>
  <c r="F57" i="2"/>
  <c r="E55" i="2"/>
  <c r="J22" i="2"/>
  <c r="E22" i="2"/>
  <c r="J21" i="2"/>
  <c r="J16" i="2"/>
  <c r="E7" i="2"/>
  <c r="E49" i="2" s="1"/>
  <c r="E90" i="2"/>
  <c r="BB57" i="1"/>
  <c r="AX57" i="1" s="1"/>
  <c r="AS57" i="1"/>
  <c r="AS53" i="1"/>
  <c r="AS52" i="1" s="1"/>
  <c r="AS51" i="1" s="1"/>
  <c r="BD52" i="1"/>
  <c r="BD51" i="1" s="1"/>
  <c r="W30" i="1" s="1"/>
  <c r="L47" i="1"/>
  <c r="AM46" i="1"/>
  <c r="L46" i="1"/>
  <c r="AM44" i="1"/>
  <c r="L44" i="1"/>
  <c r="L42" i="1"/>
  <c r="L41" i="1"/>
  <c r="J106" i="2" l="1"/>
  <c r="J66" i="2" s="1"/>
  <c r="BK105" i="2"/>
  <c r="AT56" i="1"/>
  <c r="J33" i="6"/>
  <c r="AW59" i="1" s="1"/>
  <c r="AT59" i="1" s="1"/>
  <c r="F33" i="6"/>
  <c r="BA59" i="1" s="1"/>
  <c r="F101" i="2"/>
  <c r="F60" i="2"/>
  <c r="J93" i="3"/>
  <c r="J57" i="3"/>
  <c r="J100" i="3"/>
  <c r="J65" i="3" s="1"/>
  <c r="J35" i="3"/>
  <c r="AW55" i="1" s="1"/>
  <c r="F35" i="2"/>
  <c r="BA54" i="1" s="1"/>
  <c r="BA53" i="1" s="1"/>
  <c r="P104" i="2"/>
  <c r="AU54" i="1" s="1"/>
  <c r="F34" i="3"/>
  <c r="AZ55" i="1" s="1"/>
  <c r="J34" i="3"/>
  <c r="AV55" i="1" s="1"/>
  <c r="AT55" i="1" s="1"/>
  <c r="AZ53" i="1"/>
  <c r="AX53" i="1"/>
  <c r="BB52" i="1"/>
  <c r="J98" i="2"/>
  <c r="J57" i="2"/>
  <c r="F37" i="2"/>
  <c r="BC54" i="1" s="1"/>
  <c r="BC53" i="1" s="1"/>
  <c r="BK138" i="2"/>
  <c r="R138" i="2"/>
  <c r="R137" i="2" s="1"/>
  <c r="R104" i="2" s="1"/>
  <c r="BK268" i="2"/>
  <c r="J34" i="2"/>
  <c r="AV54" i="1" s="1"/>
  <c r="AT54" i="1" s="1"/>
  <c r="P100" i="3"/>
  <c r="P99" i="3" s="1"/>
  <c r="AU55" i="1" s="1"/>
  <c r="R165" i="3"/>
  <c r="R99" i="3" s="1"/>
  <c r="F33" i="5"/>
  <c r="BA58" i="1" s="1"/>
  <c r="BA57" i="1" s="1"/>
  <c r="AW57" i="1" s="1"/>
  <c r="J33" i="5"/>
  <c r="AW58" i="1" s="1"/>
  <c r="AT58" i="1" s="1"/>
  <c r="R95" i="5"/>
  <c r="J148" i="5"/>
  <c r="J70" i="5" s="1"/>
  <c r="BK147" i="5"/>
  <c r="J147" i="5" s="1"/>
  <c r="J69" i="5" s="1"/>
  <c r="BK85" i="6"/>
  <c r="J86" i="6"/>
  <c r="J62" i="6" s="1"/>
  <c r="T268" i="2"/>
  <c r="T267" i="2" s="1"/>
  <c r="T104" i="2" s="1"/>
  <c r="F60" i="3"/>
  <c r="J166" i="3"/>
  <c r="J73" i="3" s="1"/>
  <c r="BK165" i="3"/>
  <c r="J165" i="3" s="1"/>
  <c r="J72" i="3" s="1"/>
  <c r="J86" i="4"/>
  <c r="J61" i="4" s="1"/>
  <c r="BK85" i="4"/>
  <c r="J85" i="4" s="1"/>
  <c r="T86" i="4"/>
  <c r="T85" i="4" s="1"/>
  <c r="J97" i="5"/>
  <c r="J62" i="5" s="1"/>
  <c r="BK96" i="5"/>
  <c r="P147" i="5"/>
  <c r="P95" i="5" s="1"/>
  <c r="AU58" i="1" s="1"/>
  <c r="AU57" i="1" s="1"/>
  <c r="F33" i="4"/>
  <c r="BA56" i="1" s="1"/>
  <c r="J87" i="4"/>
  <c r="J62" i="4" s="1"/>
  <c r="J89" i="5"/>
  <c r="F92" i="5"/>
  <c r="F32" i="5"/>
  <c r="AZ58" i="1" s="1"/>
  <c r="AZ57" i="1" s="1"/>
  <c r="AV57" i="1" s="1"/>
  <c r="AT57" i="1" s="1"/>
  <c r="J53" i="6"/>
  <c r="F56" i="6"/>
  <c r="E47" i="6"/>
  <c r="F32" i="6"/>
  <c r="AZ59" i="1" s="1"/>
  <c r="J60" i="4" l="1"/>
  <c r="J29" i="4"/>
  <c r="BC52" i="1"/>
  <c r="AY53" i="1"/>
  <c r="AU53" i="1"/>
  <c r="AU52" i="1" s="1"/>
  <c r="AU51" i="1" s="1"/>
  <c r="BK99" i="3"/>
  <c r="J99" i="3" s="1"/>
  <c r="J96" i="5"/>
  <c r="J61" i="5" s="1"/>
  <c r="BK95" i="5"/>
  <c r="J95" i="5" s="1"/>
  <c r="J268" i="2"/>
  <c r="J80" i="2" s="1"/>
  <c r="BK267" i="2"/>
  <c r="J267" i="2" s="1"/>
  <c r="J79" i="2" s="1"/>
  <c r="AV53" i="1"/>
  <c r="AT53" i="1" s="1"/>
  <c r="AZ52" i="1"/>
  <c r="AW53" i="1"/>
  <c r="BA52" i="1"/>
  <c r="J105" i="2"/>
  <c r="J65" i="2" s="1"/>
  <c r="J85" i="6"/>
  <c r="J61" i="6" s="1"/>
  <c r="BK84" i="6"/>
  <c r="J84" i="6" s="1"/>
  <c r="J138" i="2"/>
  <c r="J72" i="2" s="1"/>
  <c r="BK137" i="2"/>
  <c r="J137" i="2" s="1"/>
  <c r="J71" i="2" s="1"/>
  <c r="BB51" i="1"/>
  <c r="AX52" i="1"/>
  <c r="AZ51" i="1" l="1"/>
  <c r="AV52" i="1"/>
  <c r="J60" i="5"/>
  <c r="J29" i="5"/>
  <c r="AY52" i="1"/>
  <c r="BC51" i="1"/>
  <c r="AW52" i="1"/>
  <c r="BA51" i="1"/>
  <c r="J64" i="3"/>
  <c r="J31" i="3"/>
  <c r="AG56" i="1"/>
  <c r="AN56" i="1" s="1"/>
  <c r="J38" i="4"/>
  <c r="BK104" i="2"/>
  <c r="J104" i="2" s="1"/>
  <c r="J60" i="6"/>
  <c r="J29" i="6"/>
  <c r="W28" i="1"/>
  <c r="AX51" i="1"/>
  <c r="AW51" i="1" l="1"/>
  <c r="AK27" i="1" s="1"/>
  <c r="W27" i="1"/>
  <c r="J38" i="5"/>
  <c r="AG58" i="1"/>
  <c r="AY51" i="1"/>
  <c r="W29" i="1"/>
  <c r="AG59" i="1"/>
  <c r="AN59" i="1" s="1"/>
  <c r="J38" i="6"/>
  <c r="AG55" i="1"/>
  <c r="AN55" i="1" s="1"/>
  <c r="J40" i="3"/>
  <c r="AT52" i="1"/>
  <c r="J64" i="2"/>
  <c r="J31" i="2"/>
  <c r="W26" i="1"/>
  <c r="AV51" i="1"/>
  <c r="AN58" i="1" l="1"/>
  <c r="AG57" i="1"/>
  <c r="AN57" i="1" s="1"/>
  <c r="AT51" i="1"/>
  <c r="AK26" i="1"/>
  <c r="AG54" i="1"/>
  <c r="J40" i="2"/>
  <c r="AG53" i="1" l="1"/>
  <c r="AN54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<sst xmlns="http://schemas.openxmlformats.org/spreadsheetml/2006/main" count="5726" uniqueCount="1032">
  <si>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</si>
  <si>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</si>
  <si>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</si>
  <si>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</si>
  <si>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</si>
  <si>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</si>
  <si>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</si>
  <si>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{2f34f3ca-a0d6-4634-8835-8ac42369f3a3}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</si>
  <si>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</si>
  <si>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</si>
  <si>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</si>
  <si>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</si>
  <si>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</si>
  <si>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</si>
  <si>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</si>
  <si>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</si>
  <si>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</si>
  <si>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18-019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</si>
  <si>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</si>
  <si>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</si>
  <si>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Snížení energetické náročnosti bytového domu, Sluneční č.p.1516, Přelouč</t>
  </si>
  <si>
    <t>KSO:</t>
  </si>
  <si>
    <t>CC-CZ:</t>
  </si>
  <si>
    <t>Místo:</t>
  </si>
  <si>
    <t xml:space="preserve"> </t>
  </si>
  <si>
    <t>Datum:</t>
  </si>
  <si>
    <t>17. 4. 2018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</si>
  <si>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</si>
  <si>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</si>
  <si>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</si>
  <si>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</si>
  <si>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</si>
  <si>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</si>
  <si>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</si>
  <si>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Ing. Vítězslav Vomočil 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</si>
  <si>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</si>
  <si>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</si>
  <si>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</si>
  <si>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</si>
  <si>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</si>
  <si>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</si>
  <si>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</si>
  <si>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</si>
  <si>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</si>
  <si>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</si>
  <si>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</si>
  <si>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</si>
  <si>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</si>
  <si>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</si>
  <si>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</si>
  <si>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</si>
  <si>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</si>
  <si>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</si>
  <si>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</si>
  <si>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</si>
  <si>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</si>
  <si>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</si>
  <si>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</si>
  <si>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</si>
  <si>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</si>
  <si>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</si>
  <si>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</si>
  <si>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</si>
  <si>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</si>
  <si>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</si>
  <si>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</si>
  <si>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</si>
  <si>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</si>
  <si>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</si>
  <si>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</si>
  <si>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</si>
  <si>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</si>
  <si>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</si>
  <si>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</si>
  <si>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</si>
  <si>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</si>
  <si>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Způsobilé výdaje projektu</t>
  </si>
  <si>
    <t>STA</t>
  </si>
  <si>
    <t>{9535c2cf-5ba0-460a-83a6-6cff226eb0ba}</t>
  </si>
  <si>
    <t>1.a</t>
  </si>
  <si>
    <t>Hlavní aktivity projektu</t>
  </si>
  <si>
    <t>Soupis</t>
  </si>
  <si>
    <t>2</t>
  </si>
  <si>
    <t>{a20e3b52-f79d-47ac-a704-5e65ea1272d5}</t>
  </si>
  <si>
    <t>/</t>
  </si>
  <si>
    <t>01</t>
  </si>
  <si>
    <t>SO 01 Zateplení střechy</t>
  </si>
  <si>
    <t>3</t>
  </si>
  <si>
    <t>{d6b50eae-24ee-4e61-84a9-b0dfd2e61d83}</t>
  </si>
  <si>
    <t>02</t>
  </si>
  <si>
    <t>SO 02 Výměna oken</t>
  </si>
  <si>
    <t>{48038108-9642-427e-960b-5a2c95139cf9}</t>
  </si>
  <si>
    <t>1.b</t>
  </si>
  <si>
    <t>Vedlejší aktivity objektu</t>
  </si>
  <si>
    <t>{c4800d9b-111a-4dee-9bea-004793094cbf}</t>
  </si>
  <si>
    <t>Nezpůsobilé výdaje projektu</t>
  </si>
  <si>
    <t>{d88bed2e-aee9-4fee-ac1c-53fd23674e02}</t>
  </si>
  <si>
    <t>03</t>
  </si>
  <si>
    <t>SO 03 Výměna oken, vnitřní parapety, záchytný systém střech</t>
  </si>
  <si>
    <t>{40e81062-0252-4979-91d7-4271f1288eb9}</t>
  </si>
  <si>
    <t>04</t>
  </si>
  <si>
    <t>SO 04 Zařízení staveniště</t>
  </si>
  <si>
    <t>{f3ce26b7-092f-4596-8f14-295bf8402207}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</si>
  <si>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</si>
  <si>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</si>
  <si>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</si>
  <si>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</si>
  <si>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</si>
  <si>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</si>
  <si>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</si>
  <si>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Způsobilé výdaje projektu</t>
  </si>
  <si>
    <t>Soupis:</t>
  </si>
  <si>
    <t>1.a - Hlavní aktivity projektu</t>
  </si>
  <si>
    <t>Úroveň 3:</t>
  </si>
  <si>
    <t>01 - SO 01 Zateplení střechy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</si>
  <si>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</si>
  <si>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</si>
  <si>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</si>
  <si>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</si>
  <si>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</si>
  <si>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</si>
  <si>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</si>
  <si>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</si>
  <si>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</si>
  <si>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</si>
  <si>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</si>
  <si>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</si>
  <si>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</si>
  <si>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</si>
  <si>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</si>
  <si>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</si>
  <si>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</si>
  <si>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</si>
  <si>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</si>
  <si>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</si>
  <si>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</si>
  <si>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</si>
  <si>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</si>
  <si>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</si>
  <si>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</si>
  <si>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</si>
  <si>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</si>
  <si>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</si>
  <si>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</si>
  <si>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</si>
  <si>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</si>
  <si>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</si>
  <si>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</si>
  <si>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</si>
  <si>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</si>
  <si>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</si>
  <si>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</si>
  <si>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</si>
  <si>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</si>
  <si>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</si>
  <si>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275362021</t>
  </si>
  <si>
    <t>Výztuž základových patek svařovanými sítěmi Kari</t>
  </si>
  <si>
    <t>t</t>
  </si>
  <si>
    <t>CS ÚRS 2018 01</t>
  </si>
  <si>
    <t>4</t>
  </si>
  <si>
    <t>-852053132</t>
  </si>
  <si>
    <t>VV</t>
  </si>
  <si>
    <t>0,4*0,3*2*0,0044*6</t>
  </si>
  <si>
    <t>0,8*0,5*2*0,0044*2</t>
  </si>
  <si>
    <t>Součet</t>
  </si>
  <si>
    <t>278381135</t>
  </si>
  <si>
    <t>Základy pod technologická zařízení půdorysné plochy do 0,25 m2 z betonu prostého tř. C 20/25 vč. bednění</t>
  </si>
  <si>
    <t>m3</t>
  </si>
  <si>
    <t>-1744398036</t>
  </si>
  <si>
    <t>P</t>
  </si>
  <si>
    <t xml:space="preserve">Poznámka k položce:
Nabetonování základů - střecha. </t>
  </si>
  <si>
    <t>0,4*0,3*0,25*6</t>
  </si>
  <si>
    <t>278381145</t>
  </si>
  <si>
    <t>Základy pod technologická zařízení půdorysné plochy do 0,5 m2 z betonu prostého tř. C 20/25</t>
  </si>
  <si>
    <t>-433490633</t>
  </si>
  <si>
    <t>Poznámka k položce:
Nabetonování základů - střecha.</t>
  </si>
  <si>
    <t>0,8*0,5*0,25*2</t>
  </si>
  <si>
    <t>6</t>
  </si>
  <si>
    <t>Úpravy povrchů, podlahy a osazování výplní</t>
  </si>
  <si>
    <t>622215114</t>
  </si>
  <si>
    <t>Oprava kontaktního zateplení stěn z polystyrenových desek tloušťky do 80 mm plochy do 1,0m2</t>
  </si>
  <si>
    <t>kus</t>
  </si>
  <si>
    <t>1259729570</t>
  </si>
  <si>
    <t>Poznámka k položce:
Včetně dodání polystyrénu EPS 70F tl.60 mm.</t>
  </si>
  <si>
    <t>"u zvýšené atiky" 3*2</t>
  </si>
  <si>
    <t>5</t>
  </si>
  <si>
    <t>622525105</t>
  </si>
  <si>
    <t>Tenkovrstvá omítka malých ploch do 4,0m2 na stěnách</t>
  </si>
  <si>
    <t>1807929002</t>
  </si>
  <si>
    <t>"u zvýšené atiky" 2</t>
  </si>
  <si>
    <t>9</t>
  </si>
  <si>
    <t>Ostatní konstrukce a práce, bourání</t>
  </si>
  <si>
    <t>941111131</t>
  </si>
  <si>
    <t>Montáž lešení řadového trubkového lehkého s podlahami zatížení do 200 kg/m2 š do 1,5 m v do 10 m</t>
  </si>
  <si>
    <t>m2</t>
  </si>
  <si>
    <t>-75134049</t>
  </si>
  <si>
    <t>(1,5+12,0+1,5)*9,0*2</t>
  </si>
  <si>
    <t>7</t>
  </si>
  <si>
    <t>941111231</t>
  </si>
  <si>
    <t>Příplatek k lešení řadovému trubkovému lehkému s podlahami š 1,5 m v 10 m za první a ZKD den použití</t>
  </si>
  <si>
    <t>-110799584</t>
  </si>
  <si>
    <t>270*30</t>
  </si>
  <si>
    <t>8</t>
  </si>
  <si>
    <t>941111831</t>
  </si>
  <si>
    <t>Demontáž lešení řadového trubkového lehkého s podlahami zatížení do 200 kg/m2 š do 1,5 m v do 10 m</t>
  </si>
  <si>
    <t>1156504103</t>
  </si>
  <si>
    <t>997</t>
  </si>
  <si>
    <t>Přesun sutě</t>
  </si>
  <si>
    <t>997013213</t>
  </si>
  <si>
    <t>Vnitrostaveništní doprava suti a vybouraných hmot pro budovy v do 12 m ručně</t>
  </si>
  <si>
    <t>465214143</t>
  </si>
  <si>
    <t>10</t>
  </si>
  <si>
    <t>997013501</t>
  </si>
  <si>
    <t>Odvoz suti a vybouraných hmot na skládku nebo meziskládku do 1 km se složením</t>
  </si>
  <si>
    <t>1697208824</t>
  </si>
  <si>
    <t>11</t>
  </si>
  <si>
    <t>997013509</t>
  </si>
  <si>
    <t>Příplatek k odvozu suti a vybouraných hmot na skládku ZKD 1 km přes 1 km</t>
  </si>
  <si>
    <t>-251988841</t>
  </si>
  <si>
    <t>1,715*9</t>
  </si>
  <si>
    <t>12</t>
  </si>
  <si>
    <t>997013831</t>
  </si>
  <si>
    <t>Poplatek za uložení stavebního směsného odpadu na skládce (skládkovné)</t>
  </si>
  <si>
    <t>-1307738748</t>
  </si>
  <si>
    <t>998</t>
  </si>
  <si>
    <t>Přesun hmot</t>
  </si>
  <si>
    <t>13</t>
  </si>
  <si>
    <t>998017002</t>
  </si>
  <si>
    <t>Přesun hmot s omezením mechanizace pro budovy v do 12 m</t>
  </si>
  <si>
    <t>778746236</t>
  </si>
  <si>
    <t>PSV</t>
  </si>
  <si>
    <t>Práce a dodávky PSV</t>
  </si>
  <si>
    <t>712</t>
  </si>
  <si>
    <t>Povlakové krytiny</t>
  </si>
  <si>
    <t>14</t>
  </si>
  <si>
    <t>712300841</t>
  </si>
  <si>
    <t>Odstranění povlakové krytiny střech do 10° odškrabáním mechu s urovnáním povrchu a očištěním</t>
  </si>
  <si>
    <t>16</t>
  </si>
  <si>
    <t>1644104314</t>
  </si>
  <si>
    <t>39,6*12,8</t>
  </si>
  <si>
    <t>712300845</t>
  </si>
  <si>
    <t>Demontáž ventilační hlavice na ploché střeše sklonu do 10°</t>
  </si>
  <si>
    <t>1160749311</t>
  </si>
  <si>
    <t>71230085A</t>
  </si>
  <si>
    <t>Proříznutí vysušení a vyspravení stávajících vzduchových bublin</t>
  </si>
  <si>
    <t>1809796695</t>
  </si>
  <si>
    <t>17</t>
  </si>
  <si>
    <t>71236170A</t>
  </si>
  <si>
    <t>Provedení povlakové krytiny střech do 10° fólií lepenou se svařovanými spoji a mechanicky kotvenou</t>
  </si>
  <si>
    <t>-1760750041</t>
  </si>
  <si>
    <t>Poznámka k položce:
Součástí položky je i cena za dodávku kotev, vypracování plánu kotvení a provedení veškerých detailů střechy dle montážního návodu.</t>
  </si>
  <si>
    <t>40,2*12,8</t>
  </si>
  <si>
    <t>12,2*0,4*2+2,02</t>
  </si>
  <si>
    <t>(0,75+0,75)*2*0,7*3</t>
  </si>
  <si>
    <t>(2,6+2,6)*2*0,4</t>
  </si>
  <si>
    <t>(1,0+1,3)*2*0,6</t>
  </si>
  <si>
    <t>(0,4+0,3)*2*0,4*6</t>
  </si>
  <si>
    <t>(0,8+0,5)*2*0,4*2</t>
  </si>
  <si>
    <t>18</t>
  </si>
  <si>
    <t>M</t>
  </si>
  <si>
    <t>283220411</t>
  </si>
  <si>
    <t>fólie střešní PVC-P ke kotvení tl. 1,5 mm, barva světle šedá, plošná hmotnost 1,85 kg/m2</t>
  </si>
  <si>
    <t>32</t>
  </si>
  <si>
    <t>-568855540</t>
  </si>
  <si>
    <t>545,0*1,15</t>
  </si>
  <si>
    <t>19</t>
  </si>
  <si>
    <t>712391171</t>
  </si>
  <si>
    <t>Provedení povlakové krytiny střech do 10° podkladní textilní vrstvy</t>
  </si>
  <si>
    <t>1547577466</t>
  </si>
  <si>
    <t>20</t>
  </si>
  <si>
    <t>693110021</t>
  </si>
  <si>
    <t>geotextilie se sklovláknitým vlisem 120 g/m2</t>
  </si>
  <si>
    <t>-1089282277</t>
  </si>
  <si>
    <t>712997001</t>
  </si>
  <si>
    <t xml:space="preserve">Provedení povlakové krytiny přilepením klínů </t>
  </si>
  <si>
    <t>m</t>
  </si>
  <si>
    <t>-172819913</t>
  </si>
  <si>
    <t>12,2*2</t>
  </si>
  <si>
    <t>22</t>
  </si>
  <si>
    <t>283984211</t>
  </si>
  <si>
    <t>náběhový atikový klín 80 mm</t>
  </si>
  <si>
    <t>1880344918</t>
  </si>
  <si>
    <t>24,4*1,1</t>
  </si>
  <si>
    <t>23</t>
  </si>
  <si>
    <t>712510201.1</t>
  </si>
  <si>
    <t xml:space="preserve">Úprava střešní krytiny u prostupů, hlavic a vpustí </t>
  </si>
  <si>
    <t>-577099968</t>
  </si>
  <si>
    <t>24</t>
  </si>
  <si>
    <t>998712102</t>
  </si>
  <si>
    <t>Přesun hmot tonážní tonážní pro krytiny povlakové v objektech v do 12 m</t>
  </si>
  <si>
    <t>-1443993176</t>
  </si>
  <si>
    <t>713</t>
  </si>
  <si>
    <t>Izolace tepelné</t>
  </si>
  <si>
    <t>25</t>
  </si>
  <si>
    <t>713141135</t>
  </si>
  <si>
    <t>Montáž izolace tepelné střech plochých lepené za studena bodově 1 vrstva rohoží, pásů, dílců, desek</t>
  </si>
  <si>
    <t>1620206964</t>
  </si>
  <si>
    <t>"střecha" (39,6*12,8-1,3)*2</t>
  </si>
  <si>
    <t xml:space="preserve">"atika" 12,2*0,6*2 </t>
  </si>
  <si>
    <t>"boky základů" (0,75+0,75)*2*0,7*3</t>
  </si>
  <si>
    <t>"boky střechy výtahu" (2,6+2,6)*2*0,4</t>
  </si>
  <si>
    <t>"boky výlez" (1,0+1,3)*2*0,6</t>
  </si>
  <si>
    <t>26</t>
  </si>
  <si>
    <t>283723090</t>
  </si>
  <si>
    <t>deska z pěnového polystyrenu EPS 100 S 1000 x 500 x 100 mm</t>
  </si>
  <si>
    <t>-1923423915</t>
  </si>
  <si>
    <t>Poznámka k položce:
lambda=0,037 [W / m K]</t>
  </si>
  <si>
    <t>"střecha" (39,6*12,8-1,3)*2*1,02</t>
  </si>
  <si>
    <t>"boky základů" (0,75+0,75)*2*0,7*3*1,02</t>
  </si>
  <si>
    <t>"boky střechy výtahu" (2,6+2,6)*2*0,4*1,02</t>
  </si>
  <si>
    <t>"boky výlez" (1,0+1,3)*2*0,6*1,02</t>
  </si>
  <si>
    <t>27</t>
  </si>
  <si>
    <t>283723050</t>
  </si>
  <si>
    <t>deska z pěnového polystyrenu EPS 100 S 1000 x 500 x 50 mm</t>
  </si>
  <si>
    <t>-975294383</t>
  </si>
  <si>
    <t xml:space="preserve">"atika" 12,2*0,6*2*1,02 </t>
  </si>
  <si>
    <t>28</t>
  </si>
  <si>
    <t>998713102</t>
  </si>
  <si>
    <t>Přesun hmot tonážní pro izolace tepelné v objektech v do 12 m</t>
  </si>
  <si>
    <t>-98397464</t>
  </si>
  <si>
    <t>721</t>
  </si>
  <si>
    <t>Zdravotechnika - vnitřní kanalizace</t>
  </si>
  <si>
    <t>29</t>
  </si>
  <si>
    <t>72112581A</t>
  </si>
  <si>
    <t>Úprava stávajícího kanalizačního potrubí - odtoku</t>
  </si>
  <si>
    <t>1085797162</t>
  </si>
  <si>
    <t>Poznámka k položce:
Při montáži nového lapače střešních splavenin.</t>
  </si>
  <si>
    <t>30</t>
  </si>
  <si>
    <t>721242115</t>
  </si>
  <si>
    <t>Lapač střešních splavenin z PP se zápachovou klapkou a lapacím košem DN 110</t>
  </si>
  <si>
    <t>1179721830</t>
  </si>
  <si>
    <t>31</t>
  </si>
  <si>
    <t>721242803</t>
  </si>
  <si>
    <t>Demontáž lapače střešních splavenin DN 110</t>
  </si>
  <si>
    <t>921120998</t>
  </si>
  <si>
    <t>998721102</t>
  </si>
  <si>
    <t>Přesun hmot tonážní pro vnitřní kanalizace v objektech v do 12 m</t>
  </si>
  <si>
    <t>-758840633</t>
  </si>
  <si>
    <t>751</t>
  </si>
  <si>
    <t>Vzduchotechnika</t>
  </si>
  <si>
    <t>33</t>
  </si>
  <si>
    <t>75125121A</t>
  </si>
  <si>
    <t>Zpětná montáž stávajících ventilačních hlavic</t>
  </si>
  <si>
    <t>-932792978</t>
  </si>
  <si>
    <t>762</t>
  </si>
  <si>
    <t>Konstrukce tesařské</t>
  </si>
  <si>
    <t>34</t>
  </si>
  <si>
    <t>762083122</t>
  </si>
  <si>
    <t>Impregnace řeziva proti dřevokaznému hmyzu, houbám a plísním máčením třída ohrožení 3 a 4</t>
  </si>
  <si>
    <t>1061441580</t>
  </si>
  <si>
    <t>35</t>
  </si>
  <si>
    <t>762085112</t>
  </si>
  <si>
    <t>Montáž svorníků nebo šroubů délky do 300 mm</t>
  </si>
  <si>
    <t>1711858582</t>
  </si>
  <si>
    <t>"ozn.T5" 30,0</t>
  </si>
  <si>
    <t>36</t>
  </si>
  <si>
    <t>309378165</t>
  </si>
  <si>
    <t>turbo šroub do betonu dl. 200 mm</t>
  </si>
  <si>
    <t>-1080736655</t>
  </si>
  <si>
    <t>37</t>
  </si>
  <si>
    <t>762341670</t>
  </si>
  <si>
    <t>Montáž bednění atik, štítových okapových říms z dřevotřískových na sraz</t>
  </si>
  <si>
    <t>-1856952644</t>
  </si>
  <si>
    <t>"T6" 25,0*0,3</t>
  </si>
  <si>
    <t>"T7" 80,0*0,3</t>
  </si>
  <si>
    <t>38</t>
  </si>
  <si>
    <t>607262840</t>
  </si>
  <si>
    <t>deska dřevoštěpková broušená 2500x675x18 mm</t>
  </si>
  <si>
    <t>-782824887</t>
  </si>
  <si>
    <t>"T6" 25,0*0,3*1,1</t>
  </si>
  <si>
    <t>39</t>
  </si>
  <si>
    <t>607262850</t>
  </si>
  <si>
    <t>deska dřevoštěpková broušená 2500x675x22 mm</t>
  </si>
  <si>
    <t>-446311291</t>
  </si>
  <si>
    <t>"T7" 80,0*0,3*1,1</t>
  </si>
  <si>
    <t>40</t>
  </si>
  <si>
    <t>309378167</t>
  </si>
  <si>
    <t>turbo šroub do betonu dl. 300 mm</t>
  </si>
  <si>
    <t>-78803428</t>
  </si>
  <si>
    <t>41</t>
  </si>
  <si>
    <t>762361127</t>
  </si>
  <si>
    <t>Montáž dřevěných hranolů pro střechy rovné z řeziva průřezové plochy do 288 cm2</t>
  </si>
  <si>
    <t>-2132764603</t>
  </si>
  <si>
    <t>"ozn.T5" 25,0</t>
  </si>
  <si>
    <t>42</t>
  </si>
  <si>
    <t>605121210</t>
  </si>
  <si>
    <t>řezivo jehličnaté hranol jakost I-II délka 4 - 5 m</t>
  </si>
  <si>
    <t>975593562</t>
  </si>
  <si>
    <t>"ozn.T5" 0,16*0,18*25,0*1,1</t>
  </si>
  <si>
    <t>43</t>
  </si>
  <si>
    <t>762395000</t>
  </si>
  <si>
    <t>Spojovací prostředky pro montáž krovu, bednění, laťování, světlíky, klíny</t>
  </si>
  <si>
    <t>-789869727</t>
  </si>
  <si>
    <t>10,45*0,018+26,4*0,022+0,792</t>
  </si>
  <si>
    <t>44</t>
  </si>
  <si>
    <t>998762102</t>
  </si>
  <si>
    <t>Přesun hmot tonážní pro kce tesařské v objektech v do 12 m</t>
  </si>
  <si>
    <t>-500386056</t>
  </si>
  <si>
    <t>764</t>
  </si>
  <si>
    <t>Konstrukce klempířské</t>
  </si>
  <si>
    <t>45</t>
  </si>
  <si>
    <t>764001821</t>
  </si>
  <si>
    <t>Demontáž krytiny ze svitků nebo tabulí do suti</t>
  </si>
  <si>
    <t>-1096951516</t>
  </si>
  <si>
    <t>"střecha výtahu" 2,1*2,1</t>
  </si>
  <si>
    <t>46</t>
  </si>
  <si>
    <t>764002811</t>
  </si>
  <si>
    <t>Demontáž okapového plechu do suti v krytině povlakové</t>
  </si>
  <si>
    <t>-541309429</t>
  </si>
  <si>
    <t>47</t>
  </si>
  <si>
    <t>764002821</t>
  </si>
  <si>
    <t>Demontáž střešního výlezu do suti</t>
  </si>
  <si>
    <t>-2011932964</t>
  </si>
  <si>
    <t>48</t>
  </si>
  <si>
    <t>764002841</t>
  </si>
  <si>
    <t>Demontáž oplechování horních ploch zdí a nadezdívek do suti</t>
  </si>
  <si>
    <t>1603828315</t>
  </si>
  <si>
    <t>1,25*1</t>
  </si>
  <si>
    <t>0,6*6</t>
  </si>
  <si>
    <t>1,0*2</t>
  </si>
  <si>
    <t>1,0*3</t>
  </si>
  <si>
    <t>12,5*2</t>
  </si>
  <si>
    <t>49</t>
  </si>
  <si>
    <t>764002881</t>
  </si>
  <si>
    <t>Demontáž lemování střešních prostupů do suti</t>
  </si>
  <si>
    <t>194320941</t>
  </si>
  <si>
    <t>0,15*0,4*4+0,33*5,9*1</t>
  </si>
  <si>
    <t>50</t>
  </si>
  <si>
    <t>764004801</t>
  </si>
  <si>
    <t>Demontáž podokapního žlabu do suti</t>
  </si>
  <si>
    <t>-1755497216</t>
  </si>
  <si>
    <t>51</t>
  </si>
  <si>
    <t>764004861</t>
  </si>
  <si>
    <t>Demontáž svodu do suti</t>
  </si>
  <si>
    <t>203531036</t>
  </si>
  <si>
    <t>9,5*4</t>
  </si>
  <si>
    <t>52</t>
  </si>
  <si>
    <t>764042413</t>
  </si>
  <si>
    <t>Strukturovaná oddělovací vrstva s integrovanou pojistnou hydroizolací rš do 300 mm</t>
  </si>
  <si>
    <t>-733461337</t>
  </si>
  <si>
    <t>"K9" 40*2</t>
  </si>
  <si>
    <t>"K13" 12,5*2</t>
  </si>
  <si>
    <t>"K14" 1,6</t>
  </si>
  <si>
    <t>53</t>
  </si>
  <si>
    <t>764042414</t>
  </si>
  <si>
    <t>Strukturovaná oddělovací vrstva s integrovanou pojistnou hydroizolací rš přes 300 do 500 mm</t>
  </si>
  <si>
    <t>-202357043</t>
  </si>
  <si>
    <t>"K6" 0,6*6</t>
  </si>
  <si>
    <t>"K15" 5,9*1</t>
  </si>
  <si>
    <t>54</t>
  </si>
  <si>
    <t>764042415</t>
  </si>
  <si>
    <t>Strukturovaná oddělovací vrstva s integrovanou pojistnou hydroizolací rš přes 500 do 670 mm</t>
  </si>
  <si>
    <t>1132766934</t>
  </si>
  <si>
    <t>"K7" 1,0*2</t>
  </si>
  <si>
    <t>55</t>
  </si>
  <si>
    <t>764042417</t>
  </si>
  <si>
    <t>Strukturovaná oddělovací vrstva s integrovanou pojistnou hydroizolací rš přes 800 mm do 1000 mm</t>
  </si>
  <si>
    <t>1753294326</t>
  </si>
  <si>
    <t>"K8" 1,0*3</t>
  </si>
  <si>
    <t>56</t>
  </si>
  <si>
    <t>764212662</t>
  </si>
  <si>
    <t>Oplechování rovné okapové hrany z Pz s povrchovou úpravou rš 200 mm</t>
  </si>
  <si>
    <t>-1310406782</t>
  </si>
  <si>
    <t>"K9" 40,0*2</t>
  </si>
  <si>
    <t>57</t>
  </si>
  <si>
    <t>764214603</t>
  </si>
  <si>
    <t>Oplechování horních ploch a atik bez rohů z Pz s povrch úpravou mechanicky kotvené rš do 250 mm</t>
  </si>
  <si>
    <t>-1439098113</t>
  </si>
  <si>
    <t>58</t>
  </si>
  <si>
    <t>764245406</t>
  </si>
  <si>
    <t>Oplechování horních ploch a nadezdívek bez rohů z TiZn předzvětral plechu rš 500mm</t>
  </si>
  <si>
    <t>-51556992</t>
  </si>
  <si>
    <t>59</t>
  </si>
  <si>
    <t>764245407</t>
  </si>
  <si>
    <t>Oplechování horních ploch a nadezdívek bez rohů z TiZn předzvětral plechu rš 670mm</t>
  </si>
  <si>
    <t>-642070598</t>
  </si>
  <si>
    <t>60</t>
  </si>
  <si>
    <t>764245411</t>
  </si>
  <si>
    <t>Oplechování nadezdívek bez rohů z TiZn předzvětral plechu rš přes 800 mm</t>
  </si>
  <si>
    <t>1289116359</t>
  </si>
  <si>
    <t>61</t>
  </si>
  <si>
    <t>764344412</t>
  </si>
  <si>
    <t>Lemování prostupů střech s krytinou skládanou nebo plechovou bez lišty z TiZn předzvětralého plechu</t>
  </si>
  <si>
    <t>821354212</t>
  </si>
  <si>
    <t>"K14" 0,15*0,4*4</t>
  </si>
  <si>
    <t>"K15" 0,33*5,9*1</t>
  </si>
  <si>
    <t>62</t>
  </si>
  <si>
    <t>764541407</t>
  </si>
  <si>
    <t>Žlab podokapní půlkruhový z TiZn předzvětralého plechu rš 500 mm</t>
  </si>
  <si>
    <t>-1593556064</t>
  </si>
  <si>
    <t>"K10" 40*2</t>
  </si>
  <si>
    <t>63</t>
  </si>
  <si>
    <t>764541448</t>
  </si>
  <si>
    <t>Kotlík oválný (trychtýřový) pro podokapní žlaby z TiZn předzvětralého plechu 400/100 mm</t>
  </si>
  <si>
    <t>-218862104</t>
  </si>
  <si>
    <t>"K12" 4</t>
  </si>
  <si>
    <t>64</t>
  </si>
  <si>
    <t>764548423</t>
  </si>
  <si>
    <t>Svody kruhové včetně objímek, kolen, odskoků z TiZn předzvětralého plechu průměru 100 mm</t>
  </si>
  <si>
    <t>354549217</t>
  </si>
  <si>
    <t>"K11" 9,5*4</t>
  </si>
  <si>
    <t>65</t>
  </si>
  <si>
    <t>998764102</t>
  </si>
  <si>
    <t>Přesun hmot tonážní pro konstrukce klempířské v objektech v do 12 m</t>
  </si>
  <si>
    <t>1852010056</t>
  </si>
  <si>
    <t>766</t>
  </si>
  <si>
    <t>Konstrukce truhlářské</t>
  </si>
  <si>
    <t>66</t>
  </si>
  <si>
    <t>766231113</t>
  </si>
  <si>
    <t>Montáž sklápěcích půdních schodů z poklopem</t>
  </si>
  <si>
    <t>-1372595390</t>
  </si>
  <si>
    <t>67</t>
  </si>
  <si>
    <t>612331725</t>
  </si>
  <si>
    <t>ozn.15 - atypický střešní poklop - výlez 800x1100 mm, celohliníkový, zateplený, bezúdržbový, zamykatelný s pomocnými teleskopy</t>
  </si>
  <si>
    <t>2015748785</t>
  </si>
  <si>
    <t>68</t>
  </si>
  <si>
    <t>998766102</t>
  </si>
  <si>
    <t>Přesun hmot tonážní pro konstrukce truhlářské v objektech v do 12 m</t>
  </si>
  <si>
    <t>-1167870962</t>
  </si>
  <si>
    <t>Práce a dodávky M</t>
  </si>
  <si>
    <t>21-M</t>
  </si>
  <si>
    <t>Elektromontáže</t>
  </si>
  <si>
    <t>69</t>
  </si>
  <si>
    <t>210-D-001</t>
  </si>
  <si>
    <t>Demontáž hromosvodu na ploché střeše</t>
  </si>
  <si>
    <t>-1064585522</t>
  </si>
  <si>
    <t>40,0*3+12,8*4+6,4+22,4</t>
  </si>
  <si>
    <t>70</t>
  </si>
  <si>
    <t>210-M-002</t>
  </si>
  <si>
    <t>Zpětná montáž hromosvodu střechy s částečnou výměnou a doplněním části drátu</t>
  </si>
  <si>
    <t>578134860</t>
  </si>
  <si>
    <t>71</t>
  </si>
  <si>
    <t>354410901</t>
  </si>
  <si>
    <t>drát (lano) pro hromosvod</t>
  </si>
  <si>
    <t>256</t>
  </si>
  <si>
    <t>-1831504523</t>
  </si>
  <si>
    <t>72</t>
  </si>
  <si>
    <t>210-M-003</t>
  </si>
  <si>
    <t>Oprava hromosvodu - podpěrka nad atikou, doddávka a montáž</t>
  </si>
  <si>
    <t>-1396473982</t>
  </si>
  <si>
    <t>73</t>
  </si>
  <si>
    <t>210-M-004</t>
  </si>
  <si>
    <t>Oprava hromosvodu - podpěrka plastová s betonovou výplní, doddávka a montáž</t>
  </si>
  <si>
    <t>744320910</t>
  </si>
  <si>
    <t>74</t>
  </si>
  <si>
    <t>210-M-005</t>
  </si>
  <si>
    <t>Oprava hromosvodu - svorka SS, doddávka a montáž</t>
  </si>
  <si>
    <t>1336718396</t>
  </si>
  <si>
    <t>75</t>
  </si>
  <si>
    <t>210RZ0001</t>
  </si>
  <si>
    <t>Revizní zpráva na hromosvod</t>
  </si>
  <si>
    <t>-930005663</t>
  </si>
  <si>
    <t>76</t>
  </si>
  <si>
    <t>HZS2222</t>
  </si>
  <si>
    <t>Hodinová zúčtovací sazba elektrikář odborný</t>
  </si>
  <si>
    <t>hod</t>
  </si>
  <si>
    <t>512</t>
  </si>
  <si>
    <t>-1341627318</t>
  </si>
  <si>
    <t>Poznámka k položce:
Zpětná montáž venkovních světel s prodloužením el. kabelu.</t>
  </si>
  <si>
    <t>77</t>
  </si>
  <si>
    <t>341521211</t>
  </si>
  <si>
    <t>pomocný elektrikářský spojovací materiál pro úpravu elektroinstalace</t>
  </si>
  <si>
    <t>Kč</t>
  </si>
  <si>
    <t>236984672</t>
  </si>
  <si>
    <t>02 - SO 02 Výměna oken</t>
  </si>
  <si>
    <t xml:space="preserve">    62 - Úprava povrchů vnějších</t>
  </si>
  <si>
    <t xml:space="preserve">    94 - Lešení a stavební výtahy</t>
  </si>
  <si>
    <t xml:space="preserve">    784 - Dokončovací práce - malby a tapety</t>
  </si>
  <si>
    <t>612325302</t>
  </si>
  <si>
    <t>Vápenocementová štuková omítka ostění nebo nadpraží</t>
  </si>
  <si>
    <t>-569284146</t>
  </si>
  <si>
    <t>"ozn.2" (0,8+0,6)*2*1*0,25</t>
  </si>
  <si>
    <t>"ozn.3" (1,2+0,6)*2*8*0,25</t>
  </si>
  <si>
    <t>"ozn.4" (1,2+0,9)*2*13*0,25</t>
  </si>
  <si>
    <t>"ozn.5" (1,2+1,5)*2*96*0,1</t>
  </si>
  <si>
    <t>Úprava povrchů vnějších</t>
  </si>
  <si>
    <t>619995001</t>
  </si>
  <si>
    <t>Začištění omítek kolem oken, dveří, podlah nebo obkladů</t>
  </si>
  <si>
    <t>1052470066</t>
  </si>
  <si>
    <t>Poznámka k položce:
Vnější + vnitřní.</t>
  </si>
  <si>
    <t>"ozn.2" (0,8+0,6)*2*1</t>
  </si>
  <si>
    <t>"ozn.3" (1,2+0,6)*2*8</t>
  </si>
  <si>
    <t>"ozn.4" (1,2+0,9)*2*13</t>
  </si>
  <si>
    <t>"ozn.5" (1,2+1,5)*2*96</t>
  </si>
  <si>
    <t>622143004</t>
  </si>
  <si>
    <t>Montáž omítkových samolepících začišťovacích profilů (APU lišt)</t>
  </si>
  <si>
    <t>-2000693127</t>
  </si>
  <si>
    <t>Poznámka k položce:
Venkovní + vnitřní lišta.</t>
  </si>
  <si>
    <t>"ozn.2" (0,8+0,6+0,6)*1*2</t>
  </si>
  <si>
    <t>"ozn.3" (0,6+1,2+0,6)*8*2</t>
  </si>
  <si>
    <t>"ozn.4" (0,9+1,2+0,9)*13*2</t>
  </si>
  <si>
    <t>"ozn.5" (1,5+1,2+1,5)*96*2</t>
  </si>
  <si>
    <t>590514760</t>
  </si>
  <si>
    <t>profil okenní začišťovací (APU lišta)</t>
  </si>
  <si>
    <t>1486048656</t>
  </si>
  <si>
    <t>926,8*1,05</t>
  </si>
  <si>
    <t>952901111</t>
  </si>
  <si>
    <t>Vyčištění budov bytové a občanské výstavby při výšce podlaží do 4 m</t>
  </si>
  <si>
    <t>1884195038</t>
  </si>
  <si>
    <t>Poznámka k položce:
V místě výměny oken.</t>
  </si>
  <si>
    <t>"1.PP" 10,0*12,0*0,5</t>
  </si>
  <si>
    <t>"1.NP" 40,0*12,0*0,5</t>
  </si>
  <si>
    <t>"2.NP" 40,0*12,0*0,5</t>
  </si>
  <si>
    <t>968062374</t>
  </si>
  <si>
    <t>Vybourání dřevěných rámů oken zdvojených včetně křídel pl do 1 m2</t>
  </si>
  <si>
    <t>1661972634</t>
  </si>
  <si>
    <t>Poznámka k položce:
Vč. vnitřního dřevěného parapetu.</t>
  </si>
  <si>
    <t>0,8*0,6*1</t>
  </si>
  <si>
    <t>1,2*0,6*8</t>
  </si>
  <si>
    <t>968062375</t>
  </si>
  <si>
    <t>Vybourání dřevěných rámů oken zdvojených včetně křídel pl do 2 m2</t>
  </si>
  <si>
    <t>586064954</t>
  </si>
  <si>
    <t>1,2*0,9*13</t>
  </si>
  <si>
    <t>1,2*1,5*96</t>
  </si>
  <si>
    <t>978013191</t>
  </si>
  <si>
    <t>Otlučení (osekání) vnitřní vápenné nebo vápenocementové omítky stěn v rozsahu do 100 %</t>
  </si>
  <si>
    <t>1896434252</t>
  </si>
  <si>
    <t>Poznámka k položce:
Ostění.</t>
  </si>
  <si>
    <t>94</t>
  </si>
  <si>
    <t>Lešení a stavební výtahy</t>
  </si>
  <si>
    <t>949101111</t>
  </si>
  <si>
    <t>Lešení pomocné pro objekty pozemních staveb s lešeňovou podlahou v do 1,9 m zatížení do 150 kg/m2</t>
  </si>
  <si>
    <t>-1049462547</t>
  </si>
  <si>
    <t>2,3*1,5*1</t>
  </si>
  <si>
    <t>2,7*1,5*(8+13+96)</t>
  </si>
  <si>
    <t>Okna</t>
  </si>
  <si>
    <t>162379477</t>
  </si>
  <si>
    <t>1385612584</t>
  </si>
  <si>
    <t>-1227240926</t>
  </si>
  <si>
    <t>11,125*9</t>
  </si>
  <si>
    <t>997013800</t>
  </si>
  <si>
    <t>Poplatek za uložení stavebního odpadu na skládce - suť (skládkovné)</t>
  </si>
  <si>
    <t>-1765745329</t>
  </si>
  <si>
    <t>-830729376</t>
  </si>
  <si>
    <t>11,125-3,376</t>
  </si>
  <si>
    <t>-1927588985</t>
  </si>
  <si>
    <t>764002851</t>
  </si>
  <si>
    <t>Demontáž oplechování parapetů do suti</t>
  </si>
  <si>
    <t>2025447303</t>
  </si>
  <si>
    <t>0,85*1</t>
  </si>
  <si>
    <t>1,25*(8+13+96)</t>
  </si>
  <si>
    <t>-668380583</t>
  </si>
  <si>
    <t>80,0+25,0+1,25</t>
  </si>
  <si>
    <t>764246444</t>
  </si>
  <si>
    <t>Oplechování parapetů rovných z TiZn předzvětralého plechu rš 330 mm</t>
  </si>
  <si>
    <t>-1086389455</t>
  </si>
  <si>
    <t>"K2-K5" 0,85*1+1,25*(8+13+96)</t>
  </si>
  <si>
    <t>76424645A</t>
  </si>
  <si>
    <t>Kompresní páska k oplechování parapetů</t>
  </si>
  <si>
    <t>1239272586</t>
  </si>
  <si>
    <t>"K2" (0,25+0,85+0,25)*1</t>
  </si>
  <si>
    <t>"K3-K5" (0,3+1,25+0,3)*(8+13+96)</t>
  </si>
  <si>
    <t>-2077969017</t>
  </si>
  <si>
    <t>766622131</t>
  </si>
  <si>
    <t>Montáž plastových oken plochy přes 1 m2 otevíravých výšky do 1,5 m s rámem do zdiva</t>
  </si>
  <si>
    <t>-1321433574</t>
  </si>
  <si>
    <t>"ozn.4" 1,2*0,9*13</t>
  </si>
  <si>
    <t>"ozn.5" 1,2*1,5*96</t>
  </si>
  <si>
    <t>61100-004</t>
  </si>
  <si>
    <t>ozn.04 - plastové okno jednokřídlové vel. 1200x900 mm O/S</t>
  </si>
  <si>
    <t>598578435</t>
  </si>
  <si>
    <t xml:space="preserve">Poznámka k položce:
Uw celého okna max = 0,9 W/m2K. Barva bílá, TZI = II. Trojsklo s propustností sluneční energie gn = 0,5, kování celoobvodové.
</t>
  </si>
  <si>
    <t>61100-005</t>
  </si>
  <si>
    <t>ozn.05 - plastové okno jednokřídlové vel. 1200x1500 mm O/S</t>
  </si>
  <si>
    <t>-1187178842</t>
  </si>
  <si>
    <t>Poznámka k položce:
Uw celého okna max = 0,9 W/m2K. Barva bílá, TZI = II. Trojsklo s propustností sluneční energie gn = 0,5, kování celoobvodové.</t>
  </si>
  <si>
    <t>766622216</t>
  </si>
  <si>
    <t>Montáž plastových oken plochy do 1 m2 otevíravých s rámem do zdiva</t>
  </si>
  <si>
    <t>1255585320</t>
  </si>
  <si>
    <t>"ozn.2" 5</t>
  </si>
  <si>
    <t>"ozn.3" 8</t>
  </si>
  <si>
    <t>61100-002</t>
  </si>
  <si>
    <t>ozn.02 - plastové okno jednokřídlové vel. 800x600 mm O/S</t>
  </si>
  <si>
    <t>1238456072</t>
  </si>
  <si>
    <t>61100-003</t>
  </si>
  <si>
    <t>ozn.03 - plastové okno jednokřídlové vel. 1200x600 mm O/S</t>
  </si>
  <si>
    <t>1549394223</t>
  </si>
  <si>
    <t>Poznámka k položce:
Uw celého okna max = 0,9 W/m2K. Barva bílá, TZI = II. Trojsklo s propustností sluneční energie gn = 0,5, kování celoobvodové.</t>
  </si>
  <si>
    <t>766629214</t>
  </si>
  <si>
    <t>Příplatek k montáži oken rovné ostění připojovací spára do 15 mm - páska / vnější + vnitřní /</t>
  </si>
  <si>
    <t>-1208023239</t>
  </si>
  <si>
    <t>1345524245</t>
  </si>
  <si>
    <t>784</t>
  </si>
  <si>
    <t>Dokončovací práce - malby a tapety</t>
  </si>
  <si>
    <t>784121001</t>
  </si>
  <si>
    <t>Oškrabání malby v mísnostech výšky do 3,80 m</t>
  </si>
  <si>
    <t>-1596046199</t>
  </si>
  <si>
    <t>784121011</t>
  </si>
  <si>
    <t>Rozmývání podkladu po oškrabání malby v místnostech výšky do 3,80 m</t>
  </si>
  <si>
    <t>153909608</t>
  </si>
  <si>
    <t>784181101</t>
  </si>
  <si>
    <t>Základní akrylátová jednonásobná penetrace podkladu v místnostech výšky do 3,80m</t>
  </si>
  <si>
    <t>-275895749</t>
  </si>
  <si>
    <t>784221101</t>
  </si>
  <si>
    <t>Dvojnásobné bílé malby  ze směsí za sucha dobře otěruvzdorných v místnostech do 3,80 m</t>
  </si>
  <si>
    <t>1613967296</t>
  </si>
  <si>
    <t>Poznámka k položce:
Oprava maleb v místě stavebního zásahu.</t>
  </si>
  <si>
    <t>"ozn.2" (0,8+0,6)*2*1*0,5</t>
  </si>
  <si>
    <t>"ozn.3" (1,2+0,6)*2*8*0,5</t>
  </si>
  <si>
    <t>"ozn.4" (1,2+0,9)*2*13*0,5</t>
  </si>
  <si>
    <t>"ozn.5" (1,2+1,5)*2*96*0,5</t>
  </si>
  <si>
    <t>"ostatní" 32,7</t>
  </si>
  <si>
    <t>784221131</t>
  </si>
  <si>
    <t>Příplatek k cenám 2x maleb za sucha otěruvzdorných za provádění plochy do 5 m2</t>
  </si>
  <si>
    <t>857937018</t>
  </si>
  <si>
    <t>1.b - Vedlejší aktivity objektu</t>
  </si>
  <si>
    <t>VRN - Vedlejší rozpočtové náklady</t>
  </si>
  <si>
    <t xml:space="preserve">    VRN1 - Průzkumné, geodetické a projektové práce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</si>
  <si>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</si>
  <si>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</si>
  <si>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</si>
  <si>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</si>
  <si>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</si>
  <si>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</si>
  <si>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</si>
  <si>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celek</t>
  </si>
  <si>
    <t>1024</t>
  </si>
  <si>
    <t>-1321320327</t>
  </si>
  <si>
    <t>VRN9</t>
  </si>
  <si>
    <t>Ostatní náklady</t>
  </si>
  <si>
    <t>091704001</t>
  </si>
  <si>
    <t xml:space="preserve">Vyregulování soustavy vytápění </t>
  </si>
  <si>
    <t>-1954348530</t>
  </si>
  <si>
    <t>2 - Nezpůsobilé výdaje projektu</t>
  </si>
  <si>
    <t>03 - SO 03 Výměna oken, vnitřní parapety, záchytný systém střech</t>
  </si>
  <si>
    <t xml:space="preserve">    952 - Doplňkové výrobky</t>
  </si>
  <si>
    <t xml:space="preserve">    786 - Dokončovací práce - čalounické úpravy</t>
  </si>
  <si>
    <t>4761156</t>
  </si>
  <si>
    <t>"ozn.9" (0,6+0,6)*2*1*0,25</t>
  </si>
  <si>
    <t>"ozn.10" (0,8+0,6)*2*5*0,25</t>
  </si>
  <si>
    <t>1431826489</t>
  </si>
  <si>
    <t>"ozn.9" (0,6+0,6)*2*1</t>
  </si>
  <si>
    <t>"ozn.10" (0,8+0,6)*2*5</t>
  </si>
  <si>
    <t>-750189800</t>
  </si>
  <si>
    <t>"ozn.9" (0,6+0,6+0,6)*1*2</t>
  </si>
  <si>
    <t>"ozn.10" (0,6+0,8+0,6)*5*2</t>
  </si>
  <si>
    <t>-1167788058</t>
  </si>
  <si>
    <t>23,6*1,05</t>
  </si>
  <si>
    <t>-493151192</t>
  </si>
  <si>
    <t>"1.PP" 30,0*12,0*0,5</t>
  </si>
  <si>
    <t>-466736999</t>
  </si>
  <si>
    <t>0,6*0,6*1</t>
  </si>
  <si>
    <t>0,8*0,6*5</t>
  </si>
  <si>
    <t>1110367599</t>
  </si>
  <si>
    <t>9314271</t>
  </si>
  <si>
    <t>2,1*1,5*1</t>
  </si>
  <si>
    <t>2,3*1,5*5</t>
  </si>
  <si>
    <t>952</t>
  </si>
  <si>
    <t>Doplňkové výrobky</t>
  </si>
  <si>
    <t>952111201.1</t>
  </si>
  <si>
    <t>Certifikovaný střešní záchytný systém proti pádu osob s kotevními body a nerezovým lankem, provedení dle požadavků BOZP</t>
  </si>
  <si>
    <t>1545732823</t>
  </si>
  <si>
    <t>Poznámka k položce:
Půdorysná plocha střechy = cca 510,0m2.</t>
  </si>
  <si>
    <t>858975570</t>
  </si>
  <si>
    <t>-1015555467</t>
  </si>
  <si>
    <t>-491330943</t>
  </si>
  <si>
    <t>0,342*9</t>
  </si>
  <si>
    <t>-1291580078</t>
  </si>
  <si>
    <t>505491639</t>
  </si>
  <si>
    <t>-1958249263</t>
  </si>
  <si>
    <t>0,65*1</t>
  </si>
  <si>
    <t>0,85*5</t>
  </si>
  <si>
    <t>1352938664</t>
  </si>
  <si>
    <t>0,65+4,25</t>
  </si>
  <si>
    <t>-151285129</t>
  </si>
  <si>
    <t>"K1" 0,65*1</t>
  </si>
  <si>
    <t>"K2" 0,85*5</t>
  </si>
  <si>
    <t>-657884877</t>
  </si>
  <si>
    <t>"K1" (0,25+0,65+0,25)*1</t>
  </si>
  <si>
    <t>"K2" (0,25+0,85+0,25)*5</t>
  </si>
  <si>
    <t>-1360411487</t>
  </si>
  <si>
    <t>-1397370345</t>
  </si>
  <si>
    <t>"ozn.9" 1</t>
  </si>
  <si>
    <t>"ozn.10" 5</t>
  </si>
  <si>
    <t>61100-009</t>
  </si>
  <si>
    <t>ozn.09 - plastové okno jednokřídlové vel. 600x600 mm O/S</t>
  </si>
  <si>
    <t>773610259</t>
  </si>
  <si>
    <t xml:space="preserve">Poznámka k položce:
Uw celého okna max = 1,2 W/m2K. Barva bílá, TZI = II., dvojsklo, kování celoobvodové.
</t>
  </si>
  <si>
    <t>61100-010</t>
  </si>
  <si>
    <t>ozn.10 - plastové okno jednokřídlové vel. 800x600 mm O/S</t>
  </si>
  <si>
    <t>-1439383269</t>
  </si>
  <si>
    <t>1293225593</t>
  </si>
  <si>
    <t>766694112</t>
  </si>
  <si>
    <t>Montáž parapetních desek dřevěných nebo plastových šířky do 30 cm délky do 1,6 m</t>
  </si>
  <si>
    <t>-1991077833</t>
  </si>
  <si>
    <t>"T4" 96</t>
  </si>
  <si>
    <t>766694122</t>
  </si>
  <si>
    <t>Montáž parapetních dřevěných nebo plastových šířky přes 30 cm délky do 1,6 m</t>
  </si>
  <si>
    <t>-547474626</t>
  </si>
  <si>
    <t>"T1"1</t>
  </si>
  <si>
    <t>"T2"6</t>
  </si>
  <si>
    <t>"T3" 20</t>
  </si>
  <si>
    <t>607940001</t>
  </si>
  <si>
    <t>deska parapetní dřevotřísková vnitřní s nosem šíře 100 mm</t>
  </si>
  <si>
    <t>-798470791</t>
  </si>
  <si>
    <t>"T4" 1,2*96</t>
  </si>
  <si>
    <t>607941051</t>
  </si>
  <si>
    <t>deska parapetní dřevotřísková vnitřní s nosem šíře 400 mm</t>
  </si>
  <si>
    <t>-105034054</t>
  </si>
  <si>
    <t>"T1" 0,6*1</t>
  </si>
  <si>
    <t>"T2" 0,8*6</t>
  </si>
  <si>
    <t>"T3" 1,2*20</t>
  </si>
  <si>
    <t>607941210</t>
  </si>
  <si>
    <t>koncovka PVC k parapetním deskám 600 mm (pár)</t>
  </si>
  <si>
    <t>-2091334948</t>
  </si>
  <si>
    <t>1+6+20+96</t>
  </si>
  <si>
    <t>1701247371</t>
  </si>
  <si>
    <t>-2037685436</t>
  </si>
  <si>
    <t>-552427300</t>
  </si>
  <si>
    <t>-537595722</t>
  </si>
  <si>
    <t>227659348</t>
  </si>
  <si>
    <t>"ozn.9" (0,6+0,6)*2*1*0,5</t>
  </si>
  <si>
    <t>"ozn.10" (0,8+0,6)*2*5*0,5</t>
  </si>
  <si>
    <t>"ostatní" 31,8</t>
  </si>
  <si>
    <t>865177455</t>
  </si>
  <si>
    <t>786</t>
  </si>
  <si>
    <t>Dokončovací práce - čalounické úpravy</t>
  </si>
  <si>
    <t>786624121</t>
  </si>
  <si>
    <t>Montáž lamelové žaluzie do oken zdvojených plastových otevíravých, sklápěcích a vyklápěcích</t>
  </si>
  <si>
    <t>654204421</t>
  </si>
  <si>
    <t>"ozn.11" 0,8*0,6*1</t>
  </si>
  <si>
    <t>"ozn.12" 1,2*0,6*1</t>
  </si>
  <si>
    <t>"ozn.13" 1,2*0,9*10</t>
  </si>
  <si>
    <t>"ozn.14" 1,2*1,5*92</t>
  </si>
  <si>
    <t>611243441</t>
  </si>
  <si>
    <t xml:space="preserve">žaluzie lamelová hliníková interiérová </t>
  </si>
  <si>
    <t>228636433</t>
  </si>
  <si>
    <t>998786102</t>
  </si>
  <si>
    <t>Přesun hmot tonážní pro čalounické úpravy v objektech v do 12 m</t>
  </si>
  <si>
    <t>-317112592</t>
  </si>
  <si>
    <t>04 - SO 04 Zařízení staveniště</t>
  </si>
  <si>
    <t xml:space="preserve">    VRN3 - Zařízení staveniště</t>
  </si>
  <si>
    <t>VRN3</t>
  </si>
  <si>
    <t>Zařízení staveniště</t>
  </si>
  <si>
    <t>031002000</t>
  </si>
  <si>
    <t>Související práce pro zařízení staveniště</t>
  </si>
  <si>
    <t>-1997013878</t>
  </si>
  <si>
    <t>032002000</t>
  </si>
  <si>
    <t>Vybavení staveniště</t>
  </si>
  <si>
    <t>-78972854</t>
  </si>
  <si>
    <t>Poznámka k položce:
Veškeré náklady na vybudování a zajištění zařízení staveniště a jeho provoz včetně skládky a meziskládky materiálu, včetně provizorní panelové vozovky v prostoru staveniště dle potřeb dodavatele, včetně následného odstranění.</t>
  </si>
  <si>
    <t>033002000</t>
  </si>
  <si>
    <t>Připojení staveniště na inženýrské sítě</t>
  </si>
  <si>
    <t>439504285</t>
  </si>
  <si>
    <t>034002000</t>
  </si>
  <si>
    <t>Zabezpečení staveniště</t>
  </si>
  <si>
    <t>-6307961</t>
  </si>
  <si>
    <t>039002000</t>
  </si>
  <si>
    <t>Zrušení zařízení staveniště</t>
  </si>
  <si>
    <t>-11252443</t>
  </si>
  <si>
    <t>Poznámka k položce:
Cena je včetně uvedení ploch staveniště do původního stavu.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</si>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</sst>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8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6" t="s">
        <v>8</v>
      </c>
      <c r="AS2" s="357"/>
      <c r="AT2" s="357"/>
      <c r="AU2" s="357"/>
      <c r="AV2" s="357"/>
      <c r="AW2" s="357"/>
      <c r="AX2" s="357"/>
      <c r="AY2" s="357"/>
      <c r="AZ2" s="357"/>
      <c r="BA2" s="357"/>
      <c r="BB2" s="357"/>
      <c r="BC2" s="357"/>
      <c r="BD2" s="357"/>
      <c r="BE2" s="357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18" t="s">
        <v>17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9"/>
      <c r="AQ5" s="31"/>
      <c r="BE5" s="316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20" t="s">
        <v>20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9"/>
      <c r="AQ6" s="31"/>
      <c r="BE6" s="317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17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17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17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5</v>
      </c>
      <c r="AO10" s="29"/>
      <c r="AP10" s="29"/>
      <c r="AQ10" s="31"/>
      <c r="BE10" s="317"/>
      <c r="BS10" s="24" t="s">
        <v>9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5</v>
      </c>
      <c r="AO11" s="29"/>
      <c r="AP11" s="29"/>
      <c r="AQ11" s="31"/>
      <c r="BE11" s="317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17"/>
      <c r="BS12" s="24" t="s">
        <v>9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17"/>
      <c r="BS13" s="24" t="s">
        <v>9</v>
      </c>
    </row>
    <row r="14" spans="1:74">
      <c r="B14" s="28"/>
      <c r="C14" s="29"/>
      <c r="D14" s="29"/>
      <c r="E14" s="321" t="s">
        <v>32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17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17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17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5</v>
      </c>
      <c r="AO17" s="29"/>
      <c r="AP17" s="29"/>
      <c r="AQ17" s="31"/>
      <c r="BE17" s="317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17"/>
      <c r="BS18" s="24" t="s">
        <v>9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17"/>
      <c r="BS19" s="24" t="s">
        <v>9</v>
      </c>
    </row>
    <row r="20" spans="2:71" ht="16.5" customHeight="1">
      <c r="B20" s="28"/>
      <c r="C20" s="29"/>
      <c r="D20" s="29"/>
      <c r="E20" s="323" t="s">
        <v>5</v>
      </c>
      <c r="F20" s="323"/>
      <c r="G20" s="323"/>
      <c r="H20" s="323"/>
      <c r="I20" s="323"/>
      <c r="J20" s="323"/>
      <c r="K20" s="323"/>
      <c r="L20" s="323"/>
      <c r="M20" s="323"/>
      <c r="N20" s="323"/>
      <c r="O20" s="323"/>
      <c r="P20" s="323"/>
      <c r="Q20" s="323"/>
      <c r="R20" s="323"/>
      <c r="S20" s="323"/>
      <c r="T20" s="323"/>
      <c r="U20" s="323"/>
      <c r="V20" s="323"/>
      <c r="W20" s="323"/>
      <c r="X20" s="323"/>
      <c r="Y20" s="323"/>
      <c r="Z20" s="323"/>
      <c r="AA20" s="323"/>
      <c r="AB20" s="323"/>
      <c r="AC20" s="323"/>
      <c r="AD20" s="323"/>
      <c r="AE20" s="323"/>
      <c r="AF20" s="323"/>
      <c r="AG20" s="323"/>
      <c r="AH20" s="323"/>
      <c r="AI20" s="323"/>
      <c r="AJ20" s="323"/>
      <c r="AK20" s="323"/>
      <c r="AL20" s="323"/>
      <c r="AM20" s="323"/>
      <c r="AN20" s="323"/>
      <c r="AO20" s="29"/>
      <c r="AP20" s="29"/>
      <c r="AQ20" s="31"/>
      <c r="BE20" s="317"/>
      <c r="BS20" s="24" t="s">
        <v>35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17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17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24">
        <f>ROUND(AG51,2)</f>
        <v>0</v>
      </c>
      <c r="AL23" s="325"/>
      <c r="AM23" s="325"/>
      <c r="AN23" s="325"/>
      <c r="AO23" s="325"/>
      <c r="AP23" s="42"/>
      <c r="AQ23" s="45"/>
      <c r="BE23" s="317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17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26" t="s">
        <v>38</v>
      </c>
      <c r="M25" s="326"/>
      <c r="N25" s="326"/>
      <c r="O25" s="326"/>
      <c r="P25" s="42"/>
      <c r="Q25" s="42"/>
      <c r="R25" s="42"/>
      <c r="S25" s="42"/>
      <c r="T25" s="42"/>
      <c r="U25" s="42"/>
      <c r="V25" s="42"/>
      <c r="W25" s="326" t="s">
        <v>39</v>
      </c>
      <c r="X25" s="326"/>
      <c r="Y25" s="326"/>
      <c r="Z25" s="326"/>
      <c r="AA25" s="326"/>
      <c r="AB25" s="326"/>
      <c r="AC25" s="326"/>
      <c r="AD25" s="326"/>
      <c r="AE25" s="326"/>
      <c r="AF25" s="42"/>
      <c r="AG25" s="42"/>
      <c r="AH25" s="42"/>
      <c r="AI25" s="42"/>
      <c r="AJ25" s="42"/>
      <c r="AK25" s="326" t="s">
        <v>40</v>
      </c>
      <c r="AL25" s="326"/>
      <c r="AM25" s="326"/>
      <c r="AN25" s="326"/>
      <c r="AO25" s="326"/>
      <c r="AP25" s="42"/>
      <c r="AQ25" s="45"/>
      <c r="BE25" s="317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27">
        <v>0.21</v>
      </c>
      <c r="M26" s="328"/>
      <c r="N26" s="328"/>
      <c r="O26" s="328"/>
      <c r="P26" s="48"/>
      <c r="Q26" s="48"/>
      <c r="R26" s="48"/>
      <c r="S26" s="48"/>
      <c r="T26" s="48"/>
      <c r="U26" s="48"/>
      <c r="V26" s="48"/>
      <c r="W26" s="329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8"/>
      <c r="AG26" s="48"/>
      <c r="AH26" s="48"/>
      <c r="AI26" s="48"/>
      <c r="AJ26" s="48"/>
      <c r="AK26" s="329">
        <f>ROUND(AV51,2)</f>
        <v>0</v>
      </c>
      <c r="AL26" s="328"/>
      <c r="AM26" s="328"/>
      <c r="AN26" s="328"/>
      <c r="AO26" s="328"/>
      <c r="AP26" s="48"/>
      <c r="AQ26" s="50"/>
      <c r="BE26" s="317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27">
        <v>0.15</v>
      </c>
      <c r="M27" s="328"/>
      <c r="N27" s="328"/>
      <c r="O27" s="328"/>
      <c r="P27" s="48"/>
      <c r="Q27" s="48"/>
      <c r="R27" s="48"/>
      <c r="S27" s="48"/>
      <c r="T27" s="48"/>
      <c r="U27" s="48"/>
      <c r="V27" s="48"/>
      <c r="W27" s="329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8"/>
      <c r="AG27" s="48"/>
      <c r="AH27" s="48"/>
      <c r="AI27" s="48"/>
      <c r="AJ27" s="48"/>
      <c r="AK27" s="329">
        <f>ROUND(AW51,2)</f>
        <v>0</v>
      </c>
      <c r="AL27" s="328"/>
      <c r="AM27" s="328"/>
      <c r="AN27" s="328"/>
      <c r="AO27" s="328"/>
      <c r="AP27" s="48"/>
      <c r="AQ27" s="50"/>
      <c r="BE27" s="317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27">
        <v>0.21</v>
      </c>
      <c r="M28" s="328"/>
      <c r="N28" s="328"/>
      <c r="O28" s="328"/>
      <c r="P28" s="48"/>
      <c r="Q28" s="48"/>
      <c r="R28" s="48"/>
      <c r="S28" s="48"/>
      <c r="T28" s="48"/>
      <c r="U28" s="48"/>
      <c r="V28" s="48"/>
      <c r="W28" s="329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8"/>
      <c r="AG28" s="48"/>
      <c r="AH28" s="48"/>
      <c r="AI28" s="48"/>
      <c r="AJ28" s="48"/>
      <c r="AK28" s="329">
        <v>0</v>
      </c>
      <c r="AL28" s="328"/>
      <c r="AM28" s="328"/>
      <c r="AN28" s="328"/>
      <c r="AO28" s="328"/>
      <c r="AP28" s="48"/>
      <c r="AQ28" s="50"/>
      <c r="BE28" s="317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27">
        <v>0.15</v>
      </c>
      <c r="M29" s="328"/>
      <c r="N29" s="328"/>
      <c r="O29" s="328"/>
      <c r="P29" s="48"/>
      <c r="Q29" s="48"/>
      <c r="R29" s="48"/>
      <c r="S29" s="48"/>
      <c r="T29" s="48"/>
      <c r="U29" s="48"/>
      <c r="V29" s="48"/>
      <c r="W29" s="329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8"/>
      <c r="AG29" s="48"/>
      <c r="AH29" s="48"/>
      <c r="AI29" s="48"/>
      <c r="AJ29" s="48"/>
      <c r="AK29" s="329">
        <v>0</v>
      </c>
      <c r="AL29" s="328"/>
      <c r="AM29" s="328"/>
      <c r="AN29" s="328"/>
      <c r="AO29" s="328"/>
      <c r="AP29" s="48"/>
      <c r="AQ29" s="50"/>
      <c r="BE29" s="317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27">
        <v>0</v>
      </c>
      <c r="M30" s="328"/>
      <c r="N30" s="328"/>
      <c r="O30" s="328"/>
      <c r="P30" s="48"/>
      <c r="Q30" s="48"/>
      <c r="R30" s="48"/>
      <c r="S30" s="48"/>
      <c r="T30" s="48"/>
      <c r="U30" s="48"/>
      <c r="V30" s="48"/>
      <c r="W30" s="329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8"/>
      <c r="AG30" s="48"/>
      <c r="AH30" s="48"/>
      <c r="AI30" s="48"/>
      <c r="AJ30" s="48"/>
      <c r="AK30" s="329">
        <v>0</v>
      </c>
      <c r="AL30" s="328"/>
      <c r="AM30" s="328"/>
      <c r="AN30" s="328"/>
      <c r="AO30" s="328"/>
      <c r="AP30" s="48"/>
      <c r="AQ30" s="50"/>
      <c r="BE30" s="317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17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30" t="s">
        <v>49</v>
      </c>
      <c r="Y32" s="331"/>
      <c r="Z32" s="331"/>
      <c r="AA32" s="331"/>
      <c r="AB32" s="331"/>
      <c r="AC32" s="53"/>
      <c r="AD32" s="53"/>
      <c r="AE32" s="53"/>
      <c r="AF32" s="53"/>
      <c r="AG32" s="53"/>
      <c r="AH32" s="53"/>
      <c r="AI32" s="53"/>
      <c r="AJ32" s="53"/>
      <c r="AK32" s="332">
        <f>SUM(AK23:AK30)</f>
        <v>0</v>
      </c>
      <c r="AL32" s="331"/>
      <c r="AM32" s="331"/>
      <c r="AN32" s="331"/>
      <c r="AO32" s="333"/>
      <c r="AP32" s="51"/>
      <c r="AQ32" s="55"/>
      <c r="BE32" s="317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50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18-019</v>
      </c>
      <c r="AR41" s="62"/>
    </row>
    <row r="42" spans="2:56" s="4" customFormat="1" ht="36.950000000000003" customHeight="1">
      <c r="B42" s="64"/>
      <c r="C42" s="65" t="s">
        <v>19</v>
      </c>
      <c r="L42" s="334" t="str">
        <f>K6</f>
        <v>Snížení energetické náročnosti bytového domu, Sluneční č.p.1516, Přelouč</v>
      </c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5"/>
      <c r="AE42" s="335"/>
      <c r="AF42" s="335"/>
      <c r="AG42" s="335"/>
      <c r="AH42" s="335"/>
      <c r="AI42" s="335"/>
      <c r="AJ42" s="335"/>
      <c r="AK42" s="335"/>
      <c r="AL42" s="335"/>
      <c r="AM42" s="335"/>
      <c r="AN42" s="335"/>
      <c r="AO42" s="335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23</v>
      </c>
      <c r="L44" s="66" t="str">
        <f>IF(K8="","",K8)</f>
        <v xml:space="preserve"> </v>
      </c>
      <c r="AI44" s="63" t="s">
        <v>25</v>
      </c>
      <c r="AM44" s="336" t="str">
        <f>IF(AN8= "","",AN8)</f>
        <v>17. 4. 2018</v>
      </c>
      <c r="AN44" s="336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27</v>
      </c>
      <c r="L46" s="3" t="str">
        <f>IF(E11= "","",E11)</f>
        <v>Město Přelouč</v>
      </c>
      <c r="AI46" s="63" t="s">
        <v>33</v>
      </c>
      <c r="AM46" s="337" t="str">
        <f>IF(E17="","",E17)</f>
        <v>Ing. Vítězslav Vomočil Pardubice</v>
      </c>
      <c r="AN46" s="337"/>
      <c r="AO46" s="337"/>
      <c r="AP46" s="337"/>
      <c r="AR46" s="41"/>
      <c r="AS46" s="338" t="s">
        <v>51</v>
      </c>
      <c r="AT46" s="339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31</v>
      </c>
      <c r="L47" s="3" t="str">
        <f>IF(E14= "Vyplň údaj","",E14)</f>
        <v/>
      </c>
      <c r="AR47" s="41"/>
      <c r="AS47" s="340"/>
      <c r="AT47" s="341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40"/>
      <c r="AT48" s="341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42" t="s">
        <v>52</v>
      </c>
      <c r="D49" s="343"/>
      <c r="E49" s="343"/>
      <c r="F49" s="343"/>
      <c r="G49" s="343"/>
      <c r="H49" s="71"/>
      <c r="I49" s="344" t="s">
        <v>53</v>
      </c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  <c r="W49" s="343"/>
      <c r="X49" s="343"/>
      <c r="Y49" s="343"/>
      <c r="Z49" s="343"/>
      <c r="AA49" s="343"/>
      <c r="AB49" s="343"/>
      <c r="AC49" s="343"/>
      <c r="AD49" s="343"/>
      <c r="AE49" s="343"/>
      <c r="AF49" s="343"/>
      <c r="AG49" s="345" t="s">
        <v>54</v>
      </c>
      <c r="AH49" s="343"/>
      <c r="AI49" s="343"/>
      <c r="AJ49" s="343"/>
      <c r="AK49" s="343"/>
      <c r="AL49" s="343"/>
      <c r="AM49" s="343"/>
      <c r="AN49" s="344" t="s">
        <v>55</v>
      </c>
      <c r="AO49" s="343"/>
      <c r="AP49" s="343"/>
      <c r="AQ49" s="72" t="s">
        <v>56</v>
      </c>
      <c r="AR49" s="41"/>
      <c r="AS49" s="73" t="s">
        <v>57</v>
      </c>
      <c r="AT49" s="74" t="s">
        <v>58</v>
      </c>
      <c r="AU49" s="74" t="s">
        <v>59</v>
      </c>
      <c r="AV49" s="74" t="s">
        <v>60</v>
      </c>
      <c r="AW49" s="74" t="s">
        <v>61</v>
      </c>
      <c r="AX49" s="74" t="s">
        <v>62</v>
      </c>
      <c r="AY49" s="74" t="s">
        <v>63</v>
      </c>
      <c r="AZ49" s="74" t="s">
        <v>64</v>
      </c>
      <c r="BA49" s="74" t="s">
        <v>65</v>
      </c>
      <c r="BB49" s="74" t="s">
        <v>66</v>
      </c>
      <c r="BC49" s="74" t="s">
        <v>67</v>
      </c>
      <c r="BD49" s="75" t="s">
        <v>68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69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54">
        <f>ROUND(AG52+AG57,2)</f>
        <v>0</v>
      </c>
      <c r="AH51" s="354"/>
      <c r="AI51" s="354"/>
      <c r="AJ51" s="354"/>
      <c r="AK51" s="354"/>
      <c r="AL51" s="354"/>
      <c r="AM51" s="354"/>
      <c r="AN51" s="355">
        <f t="shared" ref="AN51:AN59" si="0">SUM(AG51,AT51)</f>
        <v>0</v>
      </c>
      <c r="AO51" s="355"/>
      <c r="AP51" s="355"/>
      <c r="AQ51" s="79" t="s">
        <v>5</v>
      </c>
      <c r="AR51" s="64"/>
      <c r="AS51" s="80">
        <f>ROUND(AS52+AS57,2)</f>
        <v>0</v>
      </c>
      <c r="AT51" s="81">
        <f t="shared" ref="AT51:AT59" si="1">ROUND(SUM(AV51:AW51),2)</f>
        <v>0</v>
      </c>
      <c r="AU51" s="82">
        <f>ROUND(AU52+AU57,5)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ROUND(AZ52+AZ57,2)</f>
        <v>0</v>
      </c>
      <c r="BA51" s="81">
        <f>ROUND(BA52+BA57,2)</f>
        <v>0</v>
      </c>
      <c r="BB51" s="81">
        <f>ROUND(BB52+BB57,2)</f>
        <v>0</v>
      </c>
      <c r="BC51" s="81">
        <f>ROUND(BC52+BC57,2)</f>
        <v>0</v>
      </c>
      <c r="BD51" s="83">
        <f>ROUND(BD52+BD57,2)</f>
        <v>0</v>
      </c>
      <c r="BS51" s="65" t="s">
        <v>70</v>
      </c>
      <c r="BT51" s="65" t="s">
        <v>71</v>
      </c>
      <c r="BU51" s="84" t="s">
        <v>72</v>
      </c>
      <c r="BV51" s="65" t="s">
        <v>73</v>
      </c>
      <c r="BW51" s="65" t="s">
        <v>7</v>
      </c>
      <c r="BX51" s="65" t="s">
        <v>74</v>
      </c>
      <c r="CL51" s="65" t="s">
        <v>5</v>
      </c>
    </row>
    <row r="52" spans="1:91" s="5" customFormat="1" ht="16.5" customHeight="1">
      <c r="B52" s="85"/>
      <c r="C52" s="86"/>
      <c r="D52" s="349" t="s">
        <v>75</v>
      </c>
      <c r="E52" s="349"/>
      <c r="F52" s="349"/>
      <c r="G52" s="349"/>
      <c r="H52" s="349"/>
      <c r="I52" s="87"/>
      <c r="J52" s="349" t="s">
        <v>76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8">
        <f>ROUND(AG53+AG56,2)</f>
        <v>0</v>
      </c>
      <c r="AH52" s="347"/>
      <c r="AI52" s="347"/>
      <c r="AJ52" s="347"/>
      <c r="AK52" s="347"/>
      <c r="AL52" s="347"/>
      <c r="AM52" s="347"/>
      <c r="AN52" s="346">
        <f t="shared" si="0"/>
        <v>0</v>
      </c>
      <c r="AO52" s="347"/>
      <c r="AP52" s="347"/>
      <c r="AQ52" s="88" t="s">
        <v>77</v>
      </c>
      <c r="AR52" s="85"/>
      <c r="AS52" s="89">
        <f>ROUND(AS53+AS56,2)</f>
        <v>0</v>
      </c>
      <c r="AT52" s="90">
        <f t="shared" si="1"/>
        <v>0</v>
      </c>
      <c r="AU52" s="91">
        <f>ROUND(AU53+AU56,5)</f>
        <v>0</v>
      </c>
      <c r="AV52" s="90">
        <f>ROUND(AZ52*L26,2)</f>
        <v>0</v>
      </c>
      <c r="AW52" s="90">
        <f>ROUND(BA52*L27,2)</f>
        <v>0</v>
      </c>
      <c r="AX52" s="90">
        <f>ROUND(BB52*L26,2)</f>
        <v>0</v>
      </c>
      <c r="AY52" s="90">
        <f>ROUND(BC52*L27,2)</f>
        <v>0</v>
      </c>
      <c r="AZ52" s="90">
        <f>ROUND(AZ53+AZ56,2)</f>
        <v>0</v>
      </c>
      <c r="BA52" s="90">
        <f>ROUND(BA53+BA56,2)</f>
        <v>0</v>
      </c>
      <c r="BB52" s="90">
        <f>ROUND(BB53+BB56,2)</f>
        <v>0</v>
      </c>
      <c r="BC52" s="90">
        <f>ROUND(BC53+BC56,2)</f>
        <v>0</v>
      </c>
      <c r="BD52" s="92">
        <f>ROUND(BD53+BD56,2)</f>
        <v>0</v>
      </c>
      <c r="BS52" s="93" t="s">
        <v>70</v>
      </c>
      <c r="BT52" s="93" t="s">
        <v>75</v>
      </c>
      <c r="BU52" s="93" t="s">
        <v>72</v>
      </c>
      <c r="BV52" s="93" t="s">
        <v>73</v>
      </c>
      <c r="BW52" s="93" t="s">
        <v>78</v>
      </c>
      <c r="BX52" s="93" t="s">
        <v>7</v>
      </c>
      <c r="CL52" s="93" t="s">
        <v>5</v>
      </c>
      <c r="CM52" s="93" t="s">
        <v>75</v>
      </c>
    </row>
    <row r="53" spans="1:91" s="6" customFormat="1" ht="16.5" customHeight="1">
      <c r="B53" s="94"/>
      <c r="C53" s="9"/>
      <c r="D53" s="9"/>
      <c r="E53" s="353" t="s">
        <v>79</v>
      </c>
      <c r="F53" s="353"/>
      <c r="G53" s="353"/>
      <c r="H53" s="353"/>
      <c r="I53" s="353"/>
      <c r="J53" s="9"/>
      <c r="K53" s="353" t="s">
        <v>80</v>
      </c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353"/>
      <c r="Y53" s="353"/>
      <c r="Z53" s="353"/>
      <c r="AA53" s="353"/>
      <c r="AB53" s="353"/>
      <c r="AC53" s="353"/>
      <c r="AD53" s="353"/>
      <c r="AE53" s="353"/>
      <c r="AF53" s="353"/>
      <c r="AG53" s="352">
        <f>ROUND(SUM(AG54:AG55),2)</f>
        <v>0</v>
      </c>
      <c r="AH53" s="351"/>
      <c r="AI53" s="351"/>
      <c r="AJ53" s="351"/>
      <c r="AK53" s="351"/>
      <c r="AL53" s="351"/>
      <c r="AM53" s="351"/>
      <c r="AN53" s="350">
        <f t="shared" si="0"/>
        <v>0</v>
      </c>
      <c r="AO53" s="351"/>
      <c r="AP53" s="351"/>
      <c r="AQ53" s="95" t="s">
        <v>81</v>
      </c>
      <c r="AR53" s="94"/>
      <c r="AS53" s="96">
        <f>ROUND(SUM(AS54:AS55),2)</f>
        <v>0</v>
      </c>
      <c r="AT53" s="97">
        <f t="shared" si="1"/>
        <v>0</v>
      </c>
      <c r="AU53" s="98">
        <f>ROUND(SUM(AU54:AU55),5)</f>
        <v>0</v>
      </c>
      <c r="AV53" s="97">
        <f>ROUND(AZ53*L26,2)</f>
        <v>0</v>
      </c>
      <c r="AW53" s="97">
        <f>ROUND(BA53*L27,2)</f>
        <v>0</v>
      </c>
      <c r="AX53" s="97">
        <f>ROUND(BB53*L26,2)</f>
        <v>0</v>
      </c>
      <c r="AY53" s="97">
        <f>ROUND(BC53*L27,2)</f>
        <v>0</v>
      </c>
      <c r="AZ53" s="97">
        <f>ROUND(SUM(AZ54:AZ55),2)</f>
        <v>0</v>
      </c>
      <c r="BA53" s="97">
        <f>ROUND(SUM(BA54:BA55),2)</f>
        <v>0</v>
      </c>
      <c r="BB53" s="97">
        <f>ROUND(SUM(BB54:BB55),2)</f>
        <v>0</v>
      </c>
      <c r="BC53" s="97">
        <f>ROUND(SUM(BC54:BC55),2)</f>
        <v>0</v>
      </c>
      <c r="BD53" s="99">
        <f>ROUND(SUM(BD54:BD55),2)</f>
        <v>0</v>
      </c>
      <c r="BS53" s="100" t="s">
        <v>70</v>
      </c>
      <c r="BT53" s="100" t="s">
        <v>82</v>
      </c>
      <c r="BU53" s="100" t="s">
        <v>72</v>
      </c>
      <c r="BV53" s="100" t="s">
        <v>73</v>
      </c>
      <c r="BW53" s="100" t="s">
        <v>83</v>
      </c>
      <c r="BX53" s="100" t="s">
        <v>78</v>
      </c>
      <c r="CL53" s="100" t="s">
        <v>5</v>
      </c>
    </row>
    <row r="54" spans="1:91" s="6" customFormat="1" ht="16.5" customHeight="1">
      <c r="A54" s="101" t="s">
        <v>84</v>
      </c>
      <c r="B54" s="94"/>
      <c r="C54" s="9"/>
      <c r="D54" s="9"/>
      <c r="E54" s="9"/>
      <c r="F54" s="353" t="s">
        <v>85</v>
      </c>
      <c r="G54" s="353"/>
      <c r="H54" s="353"/>
      <c r="I54" s="353"/>
      <c r="J54" s="353"/>
      <c r="K54" s="9"/>
      <c r="L54" s="353" t="s">
        <v>86</v>
      </c>
      <c r="M54" s="353"/>
      <c r="N54" s="353"/>
      <c r="O54" s="353"/>
      <c r="P54" s="353"/>
      <c r="Q54" s="353"/>
      <c r="R54" s="353"/>
      <c r="S54" s="353"/>
      <c r="T54" s="353"/>
      <c r="U54" s="353"/>
      <c r="V54" s="353"/>
      <c r="W54" s="353"/>
      <c r="X54" s="353"/>
      <c r="Y54" s="353"/>
      <c r="Z54" s="353"/>
      <c r="AA54" s="353"/>
      <c r="AB54" s="353"/>
      <c r="AC54" s="353"/>
      <c r="AD54" s="353"/>
      <c r="AE54" s="353"/>
      <c r="AF54" s="353"/>
      <c r="AG54" s="350">
        <f>'01 - SO 01 Zateplení střechy'!J31</f>
        <v>0</v>
      </c>
      <c r="AH54" s="351"/>
      <c r="AI54" s="351"/>
      <c r="AJ54" s="351"/>
      <c r="AK54" s="351"/>
      <c r="AL54" s="351"/>
      <c r="AM54" s="351"/>
      <c r="AN54" s="350">
        <f t="shared" si="0"/>
        <v>0</v>
      </c>
      <c r="AO54" s="351"/>
      <c r="AP54" s="351"/>
      <c r="AQ54" s="95" t="s">
        <v>81</v>
      </c>
      <c r="AR54" s="94"/>
      <c r="AS54" s="96">
        <v>0</v>
      </c>
      <c r="AT54" s="97">
        <f t="shared" si="1"/>
        <v>0</v>
      </c>
      <c r="AU54" s="98">
        <f>'01 - SO 01 Zateplení střechy'!P104</f>
        <v>0</v>
      </c>
      <c r="AV54" s="97">
        <f>'01 - SO 01 Zateplení střechy'!J34</f>
        <v>0</v>
      </c>
      <c r="AW54" s="97">
        <f>'01 - SO 01 Zateplení střechy'!J35</f>
        <v>0</v>
      </c>
      <c r="AX54" s="97">
        <f>'01 - SO 01 Zateplení střechy'!J36</f>
        <v>0</v>
      </c>
      <c r="AY54" s="97">
        <f>'01 - SO 01 Zateplení střechy'!J37</f>
        <v>0</v>
      </c>
      <c r="AZ54" s="97">
        <f>'01 - SO 01 Zateplení střechy'!F34</f>
        <v>0</v>
      </c>
      <c r="BA54" s="97">
        <f>'01 - SO 01 Zateplení střechy'!F35</f>
        <v>0</v>
      </c>
      <c r="BB54" s="97">
        <f>'01 - SO 01 Zateplení střechy'!F36</f>
        <v>0</v>
      </c>
      <c r="BC54" s="97">
        <f>'01 - SO 01 Zateplení střechy'!F37</f>
        <v>0</v>
      </c>
      <c r="BD54" s="99">
        <f>'01 - SO 01 Zateplení střechy'!F38</f>
        <v>0</v>
      </c>
      <c r="BT54" s="100" t="s">
        <v>87</v>
      </c>
      <c r="BV54" s="100" t="s">
        <v>73</v>
      </c>
      <c r="BW54" s="100" t="s">
        <v>88</v>
      </c>
      <c r="BX54" s="100" t="s">
        <v>83</v>
      </c>
      <c r="CL54" s="100" t="s">
        <v>5</v>
      </c>
    </row>
    <row r="55" spans="1:91" s="6" customFormat="1" ht="16.5" customHeight="1">
      <c r="A55" s="101" t="s">
        <v>84</v>
      </c>
      <c r="B55" s="94"/>
      <c r="C55" s="9"/>
      <c r="D55" s="9"/>
      <c r="E55" s="9"/>
      <c r="F55" s="353" t="s">
        <v>89</v>
      </c>
      <c r="G55" s="353"/>
      <c r="H55" s="353"/>
      <c r="I55" s="353"/>
      <c r="J55" s="353"/>
      <c r="K55" s="9"/>
      <c r="L55" s="353" t="s">
        <v>90</v>
      </c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0">
        <f>'02 - SO 02 Výměna oken'!J31</f>
        <v>0</v>
      </c>
      <c r="AH55" s="351"/>
      <c r="AI55" s="351"/>
      <c r="AJ55" s="351"/>
      <c r="AK55" s="351"/>
      <c r="AL55" s="351"/>
      <c r="AM55" s="351"/>
      <c r="AN55" s="350">
        <f t="shared" si="0"/>
        <v>0</v>
      </c>
      <c r="AO55" s="351"/>
      <c r="AP55" s="351"/>
      <c r="AQ55" s="95" t="s">
        <v>81</v>
      </c>
      <c r="AR55" s="94"/>
      <c r="AS55" s="96">
        <v>0</v>
      </c>
      <c r="AT55" s="97">
        <f t="shared" si="1"/>
        <v>0</v>
      </c>
      <c r="AU55" s="98">
        <f>'02 - SO 02 Výměna oken'!P99</f>
        <v>0</v>
      </c>
      <c r="AV55" s="97">
        <f>'02 - SO 02 Výměna oken'!J34</f>
        <v>0</v>
      </c>
      <c r="AW55" s="97">
        <f>'02 - SO 02 Výměna oken'!J35</f>
        <v>0</v>
      </c>
      <c r="AX55" s="97">
        <f>'02 - SO 02 Výměna oken'!J36</f>
        <v>0</v>
      </c>
      <c r="AY55" s="97">
        <f>'02 - SO 02 Výměna oken'!J37</f>
        <v>0</v>
      </c>
      <c r="AZ55" s="97">
        <f>'02 - SO 02 Výměna oken'!F34</f>
        <v>0</v>
      </c>
      <c r="BA55" s="97">
        <f>'02 - SO 02 Výměna oken'!F35</f>
        <v>0</v>
      </c>
      <c r="BB55" s="97">
        <f>'02 - SO 02 Výměna oken'!F36</f>
        <v>0</v>
      </c>
      <c r="BC55" s="97">
        <f>'02 - SO 02 Výměna oken'!F37</f>
        <v>0</v>
      </c>
      <c r="BD55" s="99">
        <f>'02 - SO 02 Výměna oken'!F38</f>
        <v>0</v>
      </c>
      <c r="BT55" s="100" t="s">
        <v>87</v>
      </c>
      <c r="BV55" s="100" t="s">
        <v>73</v>
      </c>
      <c r="BW55" s="100" t="s">
        <v>91</v>
      </c>
      <c r="BX55" s="100" t="s">
        <v>83</v>
      </c>
      <c r="CL55" s="100" t="s">
        <v>5</v>
      </c>
    </row>
    <row r="56" spans="1:91" s="6" customFormat="1" ht="16.5" customHeight="1">
      <c r="A56" s="101" t="s">
        <v>84</v>
      </c>
      <c r="B56" s="94"/>
      <c r="C56" s="9"/>
      <c r="D56" s="9"/>
      <c r="E56" s="353" t="s">
        <v>92</v>
      </c>
      <c r="F56" s="353"/>
      <c r="G56" s="353"/>
      <c r="H56" s="353"/>
      <c r="I56" s="353"/>
      <c r="J56" s="9"/>
      <c r="K56" s="353" t="s">
        <v>93</v>
      </c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350">
        <f>'1.b - Vedlejší aktivity o...'!J29</f>
        <v>0</v>
      </c>
      <c r="AH56" s="351"/>
      <c r="AI56" s="351"/>
      <c r="AJ56" s="351"/>
      <c r="AK56" s="351"/>
      <c r="AL56" s="351"/>
      <c r="AM56" s="351"/>
      <c r="AN56" s="350">
        <f t="shared" si="0"/>
        <v>0</v>
      </c>
      <c r="AO56" s="351"/>
      <c r="AP56" s="351"/>
      <c r="AQ56" s="95" t="s">
        <v>81</v>
      </c>
      <c r="AR56" s="94"/>
      <c r="AS56" s="96">
        <v>0</v>
      </c>
      <c r="AT56" s="97">
        <f t="shared" si="1"/>
        <v>0</v>
      </c>
      <c r="AU56" s="98">
        <f>'1.b - Vedlejší aktivity o...'!P85</f>
        <v>0</v>
      </c>
      <c r="AV56" s="97">
        <f>'1.b - Vedlejší aktivity o...'!J32</f>
        <v>0</v>
      </c>
      <c r="AW56" s="97">
        <f>'1.b - Vedlejší aktivity o...'!J33</f>
        <v>0</v>
      </c>
      <c r="AX56" s="97">
        <f>'1.b - Vedlejší aktivity o...'!J34</f>
        <v>0</v>
      </c>
      <c r="AY56" s="97">
        <f>'1.b - Vedlejší aktivity o...'!J35</f>
        <v>0</v>
      </c>
      <c r="AZ56" s="97">
        <f>'1.b - Vedlejší aktivity o...'!F32</f>
        <v>0</v>
      </c>
      <c r="BA56" s="97">
        <f>'1.b - Vedlejší aktivity o...'!F33</f>
        <v>0</v>
      </c>
      <c r="BB56" s="97">
        <f>'1.b - Vedlejší aktivity o...'!F34</f>
        <v>0</v>
      </c>
      <c r="BC56" s="97">
        <f>'1.b - Vedlejší aktivity o...'!F35</f>
        <v>0</v>
      </c>
      <c r="BD56" s="99">
        <f>'1.b - Vedlejší aktivity o...'!F36</f>
        <v>0</v>
      </c>
      <c r="BT56" s="100" t="s">
        <v>82</v>
      </c>
      <c r="BV56" s="100" t="s">
        <v>73</v>
      </c>
      <c r="BW56" s="100" t="s">
        <v>94</v>
      </c>
      <c r="BX56" s="100" t="s">
        <v>78</v>
      </c>
      <c r="CL56" s="100" t="s">
        <v>5</v>
      </c>
    </row>
    <row r="57" spans="1:91" s="5" customFormat="1" ht="16.5" customHeight="1">
      <c r="B57" s="85"/>
      <c r="C57" s="86"/>
      <c r="D57" s="349" t="s">
        <v>82</v>
      </c>
      <c r="E57" s="349"/>
      <c r="F57" s="349"/>
      <c r="G57" s="349"/>
      <c r="H57" s="349"/>
      <c r="I57" s="87"/>
      <c r="J57" s="349" t="s">
        <v>95</v>
      </c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49"/>
      <c r="AD57" s="349"/>
      <c r="AE57" s="349"/>
      <c r="AF57" s="349"/>
      <c r="AG57" s="348">
        <f>ROUND(SUM(AG58:AG59),2)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88" t="s">
        <v>77</v>
      </c>
      <c r="AR57" s="85"/>
      <c r="AS57" s="89">
        <f>ROUND(SUM(AS58:AS59),2)</f>
        <v>0</v>
      </c>
      <c r="AT57" s="90">
        <f t="shared" si="1"/>
        <v>0</v>
      </c>
      <c r="AU57" s="91">
        <f>ROUND(SUM(AU58:AU59),5)</f>
        <v>0</v>
      </c>
      <c r="AV57" s="90">
        <f>ROUND(AZ57*L26,2)</f>
        <v>0</v>
      </c>
      <c r="AW57" s="90">
        <f>ROUND(BA57*L27,2)</f>
        <v>0</v>
      </c>
      <c r="AX57" s="90">
        <f>ROUND(BB57*L26,2)</f>
        <v>0</v>
      </c>
      <c r="AY57" s="90">
        <f>ROUND(BC57*L27,2)</f>
        <v>0</v>
      </c>
      <c r="AZ57" s="90">
        <f>ROUND(SUM(AZ58:AZ59),2)</f>
        <v>0</v>
      </c>
      <c r="BA57" s="90">
        <f>ROUND(SUM(BA58:BA59),2)</f>
        <v>0</v>
      </c>
      <c r="BB57" s="90">
        <f>ROUND(SUM(BB58:BB59),2)</f>
        <v>0</v>
      </c>
      <c r="BC57" s="90">
        <f>ROUND(SUM(BC58:BC59),2)</f>
        <v>0</v>
      </c>
      <c r="BD57" s="92">
        <f>ROUND(SUM(BD58:BD59),2)</f>
        <v>0</v>
      </c>
      <c r="BS57" s="93" t="s">
        <v>70</v>
      </c>
      <c r="BT57" s="93" t="s">
        <v>75</v>
      </c>
      <c r="BU57" s="93" t="s">
        <v>72</v>
      </c>
      <c r="BV57" s="93" t="s">
        <v>73</v>
      </c>
      <c r="BW57" s="93" t="s">
        <v>96</v>
      </c>
      <c r="BX57" s="93" t="s">
        <v>7</v>
      </c>
      <c r="CL57" s="93" t="s">
        <v>5</v>
      </c>
      <c r="CM57" s="93" t="s">
        <v>75</v>
      </c>
    </row>
    <row r="58" spans="1:91" s="6" customFormat="1" ht="28.5" customHeight="1">
      <c r="A58" s="101" t="s">
        <v>84</v>
      </c>
      <c r="B58" s="94"/>
      <c r="C58" s="9"/>
      <c r="D58" s="9"/>
      <c r="E58" s="353" t="s">
        <v>97</v>
      </c>
      <c r="F58" s="353"/>
      <c r="G58" s="353"/>
      <c r="H58" s="353"/>
      <c r="I58" s="353"/>
      <c r="J58" s="9"/>
      <c r="K58" s="353" t="s">
        <v>98</v>
      </c>
      <c r="L58" s="353"/>
      <c r="M58" s="353"/>
      <c r="N58" s="353"/>
      <c r="O58" s="353"/>
      <c r="P58" s="353"/>
      <c r="Q58" s="353"/>
      <c r="R58" s="353"/>
      <c r="S58" s="353"/>
      <c r="T58" s="353"/>
      <c r="U58" s="353"/>
      <c r="V58" s="353"/>
      <c r="W58" s="353"/>
      <c r="X58" s="353"/>
      <c r="Y58" s="353"/>
      <c r="Z58" s="353"/>
      <c r="AA58" s="353"/>
      <c r="AB58" s="353"/>
      <c r="AC58" s="353"/>
      <c r="AD58" s="353"/>
      <c r="AE58" s="353"/>
      <c r="AF58" s="353"/>
      <c r="AG58" s="350">
        <f>'03 - SO 03 Výměna oken, v...'!J29</f>
        <v>0</v>
      </c>
      <c r="AH58" s="351"/>
      <c r="AI58" s="351"/>
      <c r="AJ58" s="351"/>
      <c r="AK58" s="351"/>
      <c r="AL58" s="351"/>
      <c r="AM58" s="351"/>
      <c r="AN58" s="350">
        <f t="shared" si="0"/>
        <v>0</v>
      </c>
      <c r="AO58" s="351"/>
      <c r="AP58" s="351"/>
      <c r="AQ58" s="95" t="s">
        <v>81</v>
      </c>
      <c r="AR58" s="94"/>
      <c r="AS58" s="96">
        <v>0</v>
      </c>
      <c r="AT58" s="97">
        <f t="shared" si="1"/>
        <v>0</v>
      </c>
      <c r="AU58" s="98">
        <f>'03 - SO 03 Výměna oken, v...'!P95</f>
        <v>0</v>
      </c>
      <c r="AV58" s="97">
        <f>'03 - SO 03 Výměna oken, v...'!J32</f>
        <v>0</v>
      </c>
      <c r="AW58" s="97">
        <f>'03 - SO 03 Výměna oken, v...'!J33</f>
        <v>0</v>
      </c>
      <c r="AX58" s="97">
        <f>'03 - SO 03 Výměna oken, v...'!J34</f>
        <v>0</v>
      </c>
      <c r="AY58" s="97">
        <f>'03 - SO 03 Výměna oken, v...'!J35</f>
        <v>0</v>
      </c>
      <c r="AZ58" s="97">
        <f>'03 - SO 03 Výměna oken, v...'!F32</f>
        <v>0</v>
      </c>
      <c r="BA58" s="97">
        <f>'03 - SO 03 Výměna oken, v...'!F33</f>
        <v>0</v>
      </c>
      <c r="BB58" s="97">
        <f>'03 - SO 03 Výměna oken, v...'!F34</f>
        <v>0</v>
      </c>
      <c r="BC58" s="97">
        <f>'03 - SO 03 Výměna oken, v...'!F35</f>
        <v>0</v>
      </c>
      <c r="BD58" s="99">
        <f>'03 - SO 03 Výměna oken, v...'!F36</f>
        <v>0</v>
      </c>
      <c r="BT58" s="100" t="s">
        <v>82</v>
      </c>
      <c r="BV58" s="100" t="s">
        <v>73</v>
      </c>
      <c r="BW58" s="100" t="s">
        <v>99</v>
      </c>
      <c r="BX58" s="100" t="s">
        <v>96</v>
      </c>
      <c r="CL58" s="100" t="s">
        <v>5</v>
      </c>
    </row>
    <row r="59" spans="1:91" s="6" customFormat="1" ht="16.5" customHeight="1">
      <c r="A59" s="101" t="s">
        <v>84</v>
      </c>
      <c r="B59" s="94"/>
      <c r="C59" s="9"/>
      <c r="D59" s="9"/>
      <c r="E59" s="353" t="s">
        <v>100</v>
      </c>
      <c r="F59" s="353"/>
      <c r="G59" s="353"/>
      <c r="H59" s="353"/>
      <c r="I59" s="353"/>
      <c r="J59" s="9"/>
      <c r="K59" s="353" t="s">
        <v>101</v>
      </c>
      <c r="L59" s="353"/>
      <c r="M59" s="353"/>
      <c r="N59" s="353"/>
      <c r="O59" s="353"/>
      <c r="P59" s="353"/>
      <c r="Q59" s="353"/>
      <c r="R59" s="353"/>
      <c r="S59" s="353"/>
      <c r="T59" s="353"/>
      <c r="U59" s="353"/>
      <c r="V59" s="353"/>
      <c r="W59" s="353"/>
      <c r="X59" s="353"/>
      <c r="Y59" s="353"/>
      <c r="Z59" s="353"/>
      <c r="AA59" s="353"/>
      <c r="AB59" s="353"/>
      <c r="AC59" s="353"/>
      <c r="AD59" s="353"/>
      <c r="AE59" s="353"/>
      <c r="AF59" s="353"/>
      <c r="AG59" s="350">
        <f>'04 - SO 04 Zařízení stave...'!J29</f>
        <v>0</v>
      </c>
      <c r="AH59" s="351"/>
      <c r="AI59" s="351"/>
      <c r="AJ59" s="351"/>
      <c r="AK59" s="351"/>
      <c r="AL59" s="351"/>
      <c r="AM59" s="351"/>
      <c r="AN59" s="350">
        <f t="shared" si="0"/>
        <v>0</v>
      </c>
      <c r="AO59" s="351"/>
      <c r="AP59" s="351"/>
      <c r="AQ59" s="95" t="s">
        <v>81</v>
      </c>
      <c r="AR59" s="94"/>
      <c r="AS59" s="102">
        <v>0</v>
      </c>
      <c r="AT59" s="103">
        <f t="shared" si="1"/>
        <v>0</v>
      </c>
      <c r="AU59" s="104">
        <f>'04 - SO 04 Zařízení stave...'!P84</f>
        <v>0</v>
      </c>
      <c r="AV59" s="103">
        <f>'04 - SO 04 Zařízení stave...'!J32</f>
        <v>0</v>
      </c>
      <c r="AW59" s="103">
        <f>'04 - SO 04 Zařízení stave...'!J33</f>
        <v>0</v>
      </c>
      <c r="AX59" s="103">
        <f>'04 - SO 04 Zařízení stave...'!J34</f>
        <v>0</v>
      </c>
      <c r="AY59" s="103">
        <f>'04 - SO 04 Zařízení stave...'!J35</f>
        <v>0</v>
      </c>
      <c r="AZ59" s="103">
        <f>'04 - SO 04 Zařízení stave...'!F32</f>
        <v>0</v>
      </c>
      <c r="BA59" s="103">
        <f>'04 - SO 04 Zařízení stave...'!F33</f>
        <v>0</v>
      </c>
      <c r="BB59" s="103">
        <f>'04 - SO 04 Zařízení stave...'!F34</f>
        <v>0</v>
      </c>
      <c r="BC59" s="103">
        <f>'04 - SO 04 Zařízení stave...'!F35</f>
        <v>0</v>
      </c>
      <c r="BD59" s="105">
        <f>'04 - SO 04 Zařízení stave...'!F36</f>
        <v>0</v>
      </c>
      <c r="BT59" s="100" t="s">
        <v>82</v>
      </c>
      <c r="BV59" s="100" t="s">
        <v>73</v>
      </c>
      <c r="BW59" s="100" t="s">
        <v>102</v>
      </c>
      <c r="BX59" s="100" t="s">
        <v>96</v>
      </c>
      <c r="CL59" s="100" t="s">
        <v>5</v>
      </c>
    </row>
    <row r="60" spans="1:91" s="1" customFormat="1" ht="30" customHeight="1">
      <c r="B60" s="41"/>
      <c r="AR60" s="41"/>
    </row>
    <row r="61" spans="1:91" s="1" customFormat="1" ht="6.95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</row>
  </sheetData>
  <mergeCells count="69">
    <mergeCell ref="AG51:AM51"/>
    <mergeCell ref="AN51:AP51"/>
    <mergeCell ref="AR2:BE2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4" location="'01 - SO 01 Zateplení střechy'!C2" display="/"/>
    <hyperlink ref="A55" location="'02 - SO 02 Výměna oken'!C2" display="/"/>
    <hyperlink ref="A56" location="'1.b - Vedlejší aktivity o...'!C2" display="/"/>
    <hyperlink ref="A58" location="'03 - SO 03 Výměna oken, v...'!C2" display="/"/>
    <hyperlink ref="A59" location="'04 - SO 04 Zařízení stave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103</v>
      </c>
      <c r="G1" s="367" t="s">
        <v>104</v>
      </c>
      <c r="H1" s="367"/>
      <c r="I1" s="110"/>
      <c r="J1" s="109" t="s">
        <v>105</v>
      </c>
      <c r="K1" s="108" t="s">
        <v>106</v>
      </c>
      <c r="L1" s="109" t="s">
        <v>107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75</v>
      </c>
    </row>
    <row r="4" spans="1:70" ht="36.950000000000003" customHeight="1">
      <c r="B4" s="28"/>
      <c r="C4" s="29"/>
      <c r="D4" s="30" t="s">
        <v>108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6.5" customHeight="1">
      <c r="B7" s="28"/>
      <c r="C7" s="29"/>
      <c r="D7" s="29"/>
      <c r="E7" s="358" t="str">
        <f>'Rekapitulace stavby'!K6</f>
        <v>Snížení energetické náročnosti bytového domu, Sluneční č.p.1516, Přelouč</v>
      </c>
      <c r="F7" s="359"/>
      <c r="G7" s="359"/>
      <c r="H7" s="359"/>
      <c r="I7" s="112"/>
      <c r="J7" s="29"/>
      <c r="K7" s="31"/>
    </row>
    <row r="8" spans="1:70">
      <c r="B8" s="28"/>
      <c r="C8" s="29"/>
      <c r="D8" s="37" t="s">
        <v>109</v>
      </c>
      <c r="E8" s="29"/>
      <c r="F8" s="29"/>
      <c r="G8" s="29"/>
      <c r="H8" s="29"/>
      <c r="I8" s="112"/>
      <c r="J8" s="29"/>
      <c r="K8" s="31"/>
    </row>
    <row r="9" spans="1:70" ht="16.5" customHeight="1">
      <c r="B9" s="28"/>
      <c r="C9" s="29"/>
      <c r="D9" s="29"/>
      <c r="E9" s="358" t="s">
        <v>110</v>
      </c>
      <c r="F9" s="319"/>
      <c r="G9" s="319"/>
      <c r="H9" s="319"/>
      <c r="I9" s="112"/>
      <c r="J9" s="29"/>
      <c r="K9" s="31"/>
    </row>
    <row r="10" spans="1:70">
      <c r="B10" s="28"/>
      <c r="C10" s="29"/>
      <c r="D10" s="37" t="s">
        <v>111</v>
      </c>
      <c r="E10" s="29"/>
      <c r="F10" s="29"/>
      <c r="G10" s="29"/>
      <c r="H10" s="29"/>
      <c r="I10" s="112"/>
      <c r="J10" s="29"/>
      <c r="K10" s="31"/>
    </row>
    <row r="11" spans="1:70" s="1" customFormat="1" ht="16.5" customHeight="1">
      <c r="B11" s="41"/>
      <c r="C11" s="42"/>
      <c r="D11" s="42"/>
      <c r="E11" s="341" t="s">
        <v>112</v>
      </c>
      <c r="F11" s="360"/>
      <c r="G11" s="360"/>
      <c r="H11" s="360"/>
      <c r="I11" s="113"/>
      <c r="J11" s="42"/>
      <c r="K11" s="45"/>
    </row>
    <row r="12" spans="1:70" s="1" customFormat="1">
      <c r="B12" s="41"/>
      <c r="C12" s="42"/>
      <c r="D12" s="37" t="s">
        <v>113</v>
      </c>
      <c r="E12" s="42"/>
      <c r="F12" s="42"/>
      <c r="G12" s="42"/>
      <c r="H12" s="42"/>
      <c r="I12" s="113"/>
      <c r="J12" s="42"/>
      <c r="K12" s="45"/>
    </row>
    <row r="13" spans="1:70" s="1" customFormat="1" ht="36.950000000000003" customHeight="1">
      <c r="B13" s="41"/>
      <c r="C13" s="42"/>
      <c r="D13" s="42"/>
      <c r="E13" s="361" t="s">
        <v>114</v>
      </c>
      <c r="F13" s="360"/>
      <c r="G13" s="360"/>
      <c r="H13" s="360"/>
      <c r="I13" s="113"/>
      <c r="J13" s="42"/>
      <c r="K13" s="45"/>
    </row>
    <row r="14" spans="1:70" s="1" customFormat="1" ht="13.5">
      <c r="B14" s="41"/>
      <c r="C14" s="42"/>
      <c r="D14" s="42"/>
      <c r="E14" s="42"/>
      <c r="F14" s="42"/>
      <c r="G14" s="42"/>
      <c r="H14" s="42"/>
      <c r="I14" s="113"/>
      <c r="J14" s="42"/>
      <c r="K14" s="45"/>
    </row>
    <row r="15" spans="1:70" s="1" customFormat="1" ht="14.45" customHeight="1">
      <c r="B15" s="41"/>
      <c r="C15" s="42"/>
      <c r="D15" s="37" t="s">
        <v>21</v>
      </c>
      <c r="E15" s="42"/>
      <c r="F15" s="35" t="s">
        <v>5</v>
      </c>
      <c r="G15" s="42"/>
      <c r="H15" s="42"/>
      <c r="I15" s="114" t="s">
        <v>22</v>
      </c>
      <c r="J15" s="35" t="s">
        <v>5</v>
      </c>
      <c r="K15" s="45"/>
    </row>
    <row r="16" spans="1:70" s="1" customFormat="1" ht="14.45" customHeight="1">
      <c r="B16" s="41"/>
      <c r="C16" s="42"/>
      <c r="D16" s="37" t="s">
        <v>23</v>
      </c>
      <c r="E16" s="42"/>
      <c r="F16" s="35" t="s">
        <v>24</v>
      </c>
      <c r="G16" s="42"/>
      <c r="H16" s="42"/>
      <c r="I16" s="114" t="s">
        <v>25</v>
      </c>
      <c r="J16" s="115" t="str">
        <f>'Rekapitulace stavby'!AN8</f>
        <v>17. 4. 2018</v>
      </c>
      <c r="K16" s="45"/>
    </row>
    <row r="17" spans="2:11" s="1" customFormat="1" ht="10.9" customHeight="1">
      <c r="B17" s="41"/>
      <c r="C17" s="42"/>
      <c r="D17" s="42"/>
      <c r="E17" s="42"/>
      <c r="F17" s="42"/>
      <c r="G17" s="42"/>
      <c r="H17" s="42"/>
      <c r="I17" s="113"/>
      <c r="J17" s="42"/>
      <c r="K17" s="45"/>
    </row>
    <row r="18" spans="2:11" s="1" customFormat="1" ht="14.45" customHeight="1">
      <c r="B18" s="41"/>
      <c r="C18" s="42"/>
      <c r="D18" s="37" t="s">
        <v>27</v>
      </c>
      <c r="E18" s="42"/>
      <c r="F18" s="42"/>
      <c r="G18" s="42"/>
      <c r="H18" s="42"/>
      <c r="I18" s="114" t="s">
        <v>28</v>
      </c>
      <c r="J18" s="35" t="s">
        <v>5</v>
      </c>
      <c r="K18" s="45"/>
    </row>
    <row r="19" spans="2:11" s="1" customFormat="1" ht="18" customHeight="1">
      <c r="B19" s="41"/>
      <c r="C19" s="42"/>
      <c r="D19" s="42"/>
      <c r="E19" s="35" t="s">
        <v>29</v>
      </c>
      <c r="F19" s="42"/>
      <c r="G19" s="42"/>
      <c r="H19" s="42"/>
      <c r="I19" s="114" t="s">
        <v>30</v>
      </c>
      <c r="J19" s="35" t="s">
        <v>5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13"/>
      <c r="J20" s="42"/>
      <c r="K20" s="45"/>
    </row>
    <row r="21" spans="2:11" s="1" customFormat="1" ht="14.45" customHeight="1">
      <c r="B21" s="41"/>
      <c r="C21" s="42"/>
      <c r="D21" s="37" t="s">
        <v>31</v>
      </c>
      <c r="E21" s="42"/>
      <c r="F21" s="42"/>
      <c r="G21" s="42"/>
      <c r="H21" s="42"/>
      <c r="I21" s="114" t="s">
        <v>28</v>
      </c>
      <c r="J21" s="35" t="str">
        <f>IF('Rekapitulace stavby'!AN13="Vyplň údaj","",IF('Rekapitulace stavby'!AN13="","",'Rekapitulace stavby'!AN13))</f>
        <v/>
      </c>
      <c r="K21" s="45"/>
    </row>
    <row r="22" spans="2:11" s="1" customFormat="1" ht="18" customHeight="1">
      <c r="B22" s="41"/>
      <c r="C22" s="42"/>
      <c r="D22" s="42"/>
      <c r="E22" s="35" t="str">
        <f>IF('Rekapitulace stavby'!E14="Vyplň údaj","",IF('Rekapitulace stavby'!E14="","",'Rekapitulace stavby'!E14))</f>
        <v/>
      </c>
      <c r="F22" s="42"/>
      <c r="G22" s="42"/>
      <c r="H22" s="42"/>
      <c r="I22" s="114" t="s">
        <v>30</v>
      </c>
      <c r="J22" s="35" t="str">
        <f>IF('Rekapitulace stavby'!AN14="Vyplň údaj","",IF('Rekapitulace stavby'!AN14="","",'Rekapitulace stavby'!AN14))</f>
        <v/>
      </c>
      <c r="K22" s="45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13"/>
      <c r="J23" s="42"/>
      <c r="K23" s="45"/>
    </row>
    <row r="24" spans="2:11" s="1" customFormat="1" ht="14.45" customHeight="1">
      <c r="B24" s="41"/>
      <c r="C24" s="42"/>
      <c r="D24" s="37" t="s">
        <v>33</v>
      </c>
      <c r="E24" s="42"/>
      <c r="F24" s="42"/>
      <c r="G24" s="42"/>
      <c r="H24" s="42"/>
      <c r="I24" s="114" t="s">
        <v>28</v>
      </c>
      <c r="J24" s="35" t="s">
        <v>5</v>
      </c>
      <c r="K24" s="45"/>
    </row>
    <row r="25" spans="2:11" s="1" customFormat="1" ht="18" customHeight="1">
      <c r="B25" s="41"/>
      <c r="C25" s="42"/>
      <c r="D25" s="42"/>
      <c r="E25" s="35" t="s">
        <v>34</v>
      </c>
      <c r="F25" s="42"/>
      <c r="G25" s="42"/>
      <c r="H25" s="42"/>
      <c r="I25" s="114" t="s">
        <v>30</v>
      </c>
      <c r="J25" s="35" t="s">
        <v>5</v>
      </c>
      <c r="K25" s="45"/>
    </row>
    <row r="26" spans="2:11" s="1" customFormat="1" ht="6.95" customHeight="1">
      <c r="B26" s="41"/>
      <c r="C26" s="42"/>
      <c r="D26" s="42"/>
      <c r="E26" s="42"/>
      <c r="F26" s="42"/>
      <c r="G26" s="42"/>
      <c r="H26" s="42"/>
      <c r="I26" s="113"/>
      <c r="J26" s="42"/>
      <c r="K26" s="45"/>
    </row>
    <row r="27" spans="2:11" s="1" customFormat="1" ht="14.45" customHeight="1">
      <c r="B27" s="41"/>
      <c r="C27" s="42"/>
      <c r="D27" s="37" t="s">
        <v>36</v>
      </c>
      <c r="E27" s="42"/>
      <c r="F27" s="42"/>
      <c r="G27" s="42"/>
      <c r="H27" s="42"/>
      <c r="I27" s="113"/>
      <c r="J27" s="42"/>
      <c r="K27" s="45"/>
    </row>
    <row r="28" spans="2:11" s="7" customFormat="1" ht="16.5" customHeight="1">
      <c r="B28" s="116"/>
      <c r="C28" s="117"/>
      <c r="D28" s="117"/>
      <c r="E28" s="323" t="s">
        <v>5</v>
      </c>
      <c r="F28" s="323"/>
      <c r="G28" s="323"/>
      <c r="H28" s="323"/>
      <c r="I28" s="118"/>
      <c r="J28" s="117"/>
      <c r="K28" s="119"/>
    </row>
    <row r="29" spans="2:11" s="1" customFormat="1" ht="6.95" customHeight="1">
      <c r="B29" s="41"/>
      <c r="C29" s="42"/>
      <c r="D29" s="42"/>
      <c r="E29" s="42"/>
      <c r="F29" s="42"/>
      <c r="G29" s="42"/>
      <c r="H29" s="42"/>
      <c r="I29" s="113"/>
      <c r="J29" s="42"/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25.35" customHeight="1">
      <c r="B31" s="41"/>
      <c r="C31" s="42"/>
      <c r="D31" s="122" t="s">
        <v>37</v>
      </c>
      <c r="E31" s="42"/>
      <c r="F31" s="42"/>
      <c r="G31" s="42"/>
      <c r="H31" s="42"/>
      <c r="I31" s="113"/>
      <c r="J31" s="123">
        <f>ROUND(J104,2)</f>
        <v>0</v>
      </c>
      <c r="K31" s="45"/>
    </row>
    <row r="32" spans="2:11" s="1" customFormat="1" ht="6.95" customHeight="1">
      <c r="B32" s="41"/>
      <c r="C32" s="42"/>
      <c r="D32" s="68"/>
      <c r="E32" s="68"/>
      <c r="F32" s="68"/>
      <c r="G32" s="68"/>
      <c r="H32" s="68"/>
      <c r="I32" s="120"/>
      <c r="J32" s="68"/>
      <c r="K32" s="121"/>
    </row>
    <row r="33" spans="2:11" s="1" customFormat="1" ht="14.45" customHeight="1">
      <c r="B33" s="41"/>
      <c r="C33" s="42"/>
      <c r="D33" s="42"/>
      <c r="E33" s="42"/>
      <c r="F33" s="46" t="s">
        <v>39</v>
      </c>
      <c r="G33" s="42"/>
      <c r="H33" s="42"/>
      <c r="I33" s="124" t="s">
        <v>38</v>
      </c>
      <c r="J33" s="46" t="s">
        <v>40</v>
      </c>
      <c r="K33" s="45"/>
    </row>
    <row r="34" spans="2:11" s="1" customFormat="1" ht="14.45" customHeight="1">
      <c r="B34" s="41"/>
      <c r="C34" s="42"/>
      <c r="D34" s="49" t="s">
        <v>41</v>
      </c>
      <c r="E34" s="49" t="s">
        <v>42</v>
      </c>
      <c r="F34" s="125">
        <f>ROUND(SUM(BE104:BE279), 2)</f>
        <v>0</v>
      </c>
      <c r="G34" s="42"/>
      <c r="H34" s="42"/>
      <c r="I34" s="126">
        <v>0.21</v>
      </c>
      <c r="J34" s="125">
        <f>ROUND(ROUND((SUM(BE104:BE279)), 2)*I34, 2)</f>
        <v>0</v>
      </c>
      <c r="K34" s="45"/>
    </row>
    <row r="35" spans="2:11" s="1" customFormat="1" ht="14.45" customHeight="1">
      <c r="B35" s="41"/>
      <c r="C35" s="42"/>
      <c r="D35" s="42"/>
      <c r="E35" s="49" t="s">
        <v>43</v>
      </c>
      <c r="F35" s="125">
        <f>ROUND(SUM(BF104:BF279), 2)</f>
        <v>0</v>
      </c>
      <c r="G35" s="42"/>
      <c r="H35" s="42"/>
      <c r="I35" s="126">
        <v>0.15</v>
      </c>
      <c r="J35" s="125">
        <f>ROUND(ROUND((SUM(BF104:BF279)), 2)*I35, 2)</f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25">
        <f>ROUND(SUM(BG104:BG279), 2)</f>
        <v>0</v>
      </c>
      <c r="G36" s="42"/>
      <c r="H36" s="42"/>
      <c r="I36" s="126">
        <v>0.21</v>
      </c>
      <c r="J36" s="125">
        <v>0</v>
      </c>
      <c r="K36" s="45"/>
    </row>
    <row r="37" spans="2:11" s="1" customFormat="1" ht="14.45" hidden="1" customHeight="1">
      <c r="B37" s="41"/>
      <c r="C37" s="42"/>
      <c r="D37" s="42"/>
      <c r="E37" s="49" t="s">
        <v>45</v>
      </c>
      <c r="F37" s="125">
        <f>ROUND(SUM(BH104:BH279), 2)</f>
        <v>0</v>
      </c>
      <c r="G37" s="42"/>
      <c r="H37" s="42"/>
      <c r="I37" s="126">
        <v>0.15</v>
      </c>
      <c r="J37" s="125">
        <v>0</v>
      </c>
      <c r="K37" s="45"/>
    </row>
    <row r="38" spans="2:11" s="1" customFormat="1" ht="14.45" hidden="1" customHeight="1">
      <c r="B38" s="41"/>
      <c r="C38" s="42"/>
      <c r="D38" s="42"/>
      <c r="E38" s="49" t="s">
        <v>46</v>
      </c>
      <c r="F38" s="125">
        <f>ROUND(SUM(BI104:BI279), 2)</f>
        <v>0</v>
      </c>
      <c r="G38" s="42"/>
      <c r="H38" s="42"/>
      <c r="I38" s="126">
        <v>0</v>
      </c>
      <c r="J38" s="125">
        <v>0</v>
      </c>
      <c r="K38" s="45"/>
    </row>
    <row r="39" spans="2:11" s="1" customFormat="1" ht="6.95" customHeight="1">
      <c r="B39" s="41"/>
      <c r="C39" s="42"/>
      <c r="D39" s="42"/>
      <c r="E39" s="42"/>
      <c r="F39" s="42"/>
      <c r="G39" s="42"/>
      <c r="H39" s="42"/>
      <c r="I39" s="113"/>
      <c r="J39" s="42"/>
      <c r="K39" s="45"/>
    </row>
    <row r="40" spans="2:11" s="1" customFormat="1" ht="25.35" customHeight="1">
      <c r="B40" s="41"/>
      <c r="C40" s="127"/>
      <c r="D40" s="128" t="s">
        <v>47</v>
      </c>
      <c r="E40" s="71"/>
      <c r="F40" s="71"/>
      <c r="G40" s="129" t="s">
        <v>48</v>
      </c>
      <c r="H40" s="130" t="s">
        <v>49</v>
      </c>
      <c r="I40" s="131"/>
      <c r="J40" s="132">
        <f>SUM(J31:J38)</f>
        <v>0</v>
      </c>
      <c r="K40" s="133"/>
    </row>
    <row r="41" spans="2:11" s="1" customFormat="1" ht="14.45" customHeight="1">
      <c r="B41" s="56"/>
      <c r="C41" s="57"/>
      <c r="D41" s="57"/>
      <c r="E41" s="57"/>
      <c r="F41" s="57"/>
      <c r="G41" s="57"/>
      <c r="H41" s="57"/>
      <c r="I41" s="134"/>
      <c r="J41" s="57"/>
      <c r="K41" s="58"/>
    </row>
    <row r="45" spans="2:11" s="1" customFormat="1" ht="6.95" customHeight="1">
      <c r="B45" s="59"/>
      <c r="C45" s="60"/>
      <c r="D45" s="60"/>
      <c r="E45" s="60"/>
      <c r="F45" s="60"/>
      <c r="G45" s="60"/>
      <c r="H45" s="60"/>
      <c r="I45" s="135"/>
      <c r="J45" s="60"/>
      <c r="K45" s="136"/>
    </row>
    <row r="46" spans="2:11" s="1" customFormat="1" ht="36.950000000000003" customHeight="1">
      <c r="B46" s="41"/>
      <c r="C46" s="30" t="s">
        <v>115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6.95" customHeight="1">
      <c r="B47" s="41"/>
      <c r="C47" s="42"/>
      <c r="D47" s="42"/>
      <c r="E47" s="42"/>
      <c r="F47" s="42"/>
      <c r="G47" s="42"/>
      <c r="H47" s="42"/>
      <c r="I47" s="113"/>
      <c r="J47" s="42"/>
      <c r="K47" s="45"/>
    </row>
    <row r="48" spans="2:11" s="1" customFormat="1" ht="14.45" customHeight="1">
      <c r="B48" s="41"/>
      <c r="C48" s="37" t="s">
        <v>19</v>
      </c>
      <c r="D48" s="42"/>
      <c r="E48" s="42"/>
      <c r="F48" s="42"/>
      <c r="G48" s="42"/>
      <c r="H48" s="42"/>
      <c r="I48" s="113"/>
      <c r="J48" s="42"/>
      <c r="K48" s="45"/>
    </row>
    <row r="49" spans="2:47" s="1" customFormat="1" ht="16.5" customHeight="1">
      <c r="B49" s="41"/>
      <c r="C49" s="42"/>
      <c r="D49" s="42"/>
      <c r="E49" s="358" t="str">
        <f>E7</f>
        <v>Snížení energetické náročnosti bytového domu, Sluneční č.p.1516, Přelouč</v>
      </c>
      <c r="F49" s="359"/>
      <c r="G49" s="359"/>
      <c r="H49" s="359"/>
      <c r="I49" s="113"/>
      <c r="J49" s="42"/>
      <c r="K49" s="45"/>
    </row>
    <row r="50" spans="2:47">
      <c r="B50" s="28"/>
      <c r="C50" s="37" t="s">
        <v>109</v>
      </c>
      <c r="D50" s="29"/>
      <c r="E50" s="29"/>
      <c r="F50" s="29"/>
      <c r="G50" s="29"/>
      <c r="H50" s="29"/>
      <c r="I50" s="112"/>
      <c r="J50" s="29"/>
      <c r="K50" s="31"/>
    </row>
    <row r="51" spans="2:47" ht="16.5" customHeight="1">
      <c r="B51" s="28"/>
      <c r="C51" s="29"/>
      <c r="D51" s="29"/>
      <c r="E51" s="358" t="s">
        <v>110</v>
      </c>
      <c r="F51" s="319"/>
      <c r="G51" s="319"/>
      <c r="H51" s="319"/>
      <c r="I51" s="112"/>
      <c r="J51" s="29"/>
      <c r="K51" s="31"/>
    </row>
    <row r="52" spans="2:47">
      <c r="B52" s="28"/>
      <c r="C52" s="37" t="s">
        <v>111</v>
      </c>
      <c r="D52" s="29"/>
      <c r="E52" s="29"/>
      <c r="F52" s="29"/>
      <c r="G52" s="29"/>
      <c r="H52" s="29"/>
      <c r="I52" s="112"/>
      <c r="J52" s="29"/>
      <c r="K52" s="31"/>
    </row>
    <row r="53" spans="2:47" s="1" customFormat="1" ht="16.5" customHeight="1">
      <c r="B53" s="41"/>
      <c r="C53" s="42"/>
      <c r="D53" s="42"/>
      <c r="E53" s="341" t="s">
        <v>112</v>
      </c>
      <c r="F53" s="360"/>
      <c r="G53" s="360"/>
      <c r="H53" s="360"/>
      <c r="I53" s="113"/>
      <c r="J53" s="42"/>
      <c r="K53" s="45"/>
    </row>
    <row r="54" spans="2:47" s="1" customFormat="1" ht="14.45" customHeight="1">
      <c r="B54" s="41"/>
      <c r="C54" s="37" t="s">
        <v>113</v>
      </c>
      <c r="D54" s="42"/>
      <c r="E54" s="42"/>
      <c r="F54" s="42"/>
      <c r="G54" s="42"/>
      <c r="H54" s="42"/>
      <c r="I54" s="113"/>
      <c r="J54" s="42"/>
      <c r="K54" s="45"/>
    </row>
    <row r="55" spans="2:47" s="1" customFormat="1" ht="17.25" customHeight="1">
      <c r="B55" s="41"/>
      <c r="C55" s="42"/>
      <c r="D55" s="42"/>
      <c r="E55" s="361" t="str">
        <f>E13</f>
        <v>01 - SO 01 Zateplení střechy</v>
      </c>
      <c r="F55" s="360"/>
      <c r="G55" s="360"/>
      <c r="H55" s="360"/>
      <c r="I55" s="113"/>
      <c r="J55" s="42"/>
      <c r="K55" s="45"/>
    </row>
    <row r="56" spans="2:47" s="1" customFormat="1" ht="6.95" customHeight="1">
      <c r="B56" s="41"/>
      <c r="C56" s="42"/>
      <c r="D56" s="42"/>
      <c r="E56" s="42"/>
      <c r="F56" s="42"/>
      <c r="G56" s="42"/>
      <c r="H56" s="42"/>
      <c r="I56" s="113"/>
      <c r="J56" s="42"/>
      <c r="K56" s="45"/>
    </row>
    <row r="57" spans="2:47" s="1" customFormat="1" ht="18" customHeight="1">
      <c r="B57" s="41"/>
      <c r="C57" s="37" t="s">
        <v>23</v>
      </c>
      <c r="D57" s="42"/>
      <c r="E57" s="42"/>
      <c r="F57" s="35" t="str">
        <f>F16</f>
        <v xml:space="preserve"> </v>
      </c>
      <c r="G57" s="42"/>
      <c r="H57" s="42"/>
      <c r="I57" s="114" t="s">
        <v>25</v>
      </c>
      <c r="J57" s="115" t="str">
        <f>IF(J16="","",J16)</f>
        <v>17. 4. 2018</v>
      </c>
      <c r="K57" s="45"/>
    </row>
    <row r="58" spans="2:47" s="1" customFormat="1" ht="6.95" customHeight="1">
      <c r="B58" s="41"/>
      <c r="C58" s="42"/>
      <c r="D58" s="42"/>
      <c r="E58" s="42"/>
      <c r="F58" s="42"/>
      <c r="G58" s="42"/>
      <c r="H58" s="42"/>
      <c r="I58" s="113"/>
      <c r="J58" s="42"/>
      <c r="K58" s="45"/>
    </row>
    <row r="59" spans="2:47" s="1" customFormat="1">
      <c r="B59" s="41"/>
      <c r="C59" s="37" t="s">
        <v>27</v>
      </c>
      <c r="D59" s="42"/>
      <c r="E59" s="42"/>
      <c r="F59" s="35" t="str">
        <f>E19</f>
        <v>Město Přelouč</v>
      </c>
      <c r="G59" s="42"/>
      <c r="H59" s="42"/>
      <c r="I59" s="114" t="s">
        <v>33</v>
      </c>
      <c r="J59" s="323" t="str">
        <f>E25</f>
        <v>Ing. Vítězslav Vomočil Pardubice</v>
      </c>
      <c r="K59" s="45"/>
    </row>
    <row r="60" spans="2:47" s="1" customFormat="1" ht="14.45" customHeight="1">
      <c r="B60" s="41"/>
      <c r="C60" s="37" t="s">
        <v>31</v>
      </c>
      <c r="D60" s="42"/>
      <c r="E60" s="42"/>
      <c r="F60" s="35" t="str">
        <f>IF(E22="","",E22)</f>
        <v/>
      </c>
      <c r="G60" s="42"/>
      <c r="H60" s="42"/>
      <c r="I60" s="113"/>
      <c r="J60" s="362"/>
      <c r="K60" s="45"/>
    </row>
    <row r="61" spans="2:47" s="1" customFormat="1" ht="10.35" customHeight="1">
      <c r="B61" s="41"/>
      <c r="C61" s="42"/>
      <c r="D61" s="42"/>
      <c r="E61" s="42"/>
      <c r="F61" s="42"/>
      <c r="G61" s="42"/>
      <c r="H61" s="42"/>
      <c r="I61" s="113"/>
      <c r="J61" s="42"/>
      <c r="K61" s="45"/>
    </row>
    <row r="62" spans="2:47" s="1" customFormat="1" ht="29.25" customHeight="1">
      <c r="B62" s="41"/>
      <c r="C62" s="137" t="s">
        <v>116</v>
      </c>
      <c r="D62" s="127"/>
      <c r="E62" s="127"/>
      <c r="F62" s="127"/>
      <c r="G62" s="127"/>
      <c r="H62" s="127"/>
      <c r="I62" s="138"/>
      <c r="J62" s="139" t="s">
        <v>117</v>
      </c>
      <c r="K62" s="140"/>
    </row>
    <row r="63" spans="2:47" s="1" customFormat="1" ht="10.35" customHeight="1">
      <c r="B63" s="41"/>
      <c r="C63" s="42"/>
      <c r="D63" s="42"/>
      <c r="E63" s="42"/>
      <c r="F63" s="42"/>
      <c r="G63" s="42"/>
      <c r="H63" s="42"/>
      <c r="I63" s="113"/>
      <c r="J63" s="42"/>
      <c r="K63" s="45"/>
    </row>
    <row r="64" spans="2:47" s="1" customFormat="1" ht="29.25" customHeight="1">
      <c r="B64" s="41"/>
      <c r="C64" s="141" t="s">
        <v>118</v>
      </c>
      <c r="D64" s="42"/>
      <c r="E64" s="42"/>
      <c r="F64" s="42"/>
      <c r="G64" s="42"/>
      <c r="H64" s="42"/>
      <c r="I64" s="113"/>
      <c r="J64" s="123">
        <f>J104</f>
        <v>0</v>
      </c>
      <c r="K64" s="45"/>
      <c r="AU64" s="24" t="s">
        <v>119</v>
      </c>
    </row>
    <row r="65" spans="2:11" s="8" customFormat="1" ht="24.95" customHeight="1">
      <c r="B65" s="142"/>
      <c r="C65" s="143"/>
      <c r="D65" s="144" t="s">
        <v>120</v>
      </c>
      <c r="E65" s="145"/>
      <c r="F65" s="145"/>
      <c r="G65" s="145"/>
      <c r="H65" s="145"/>
      <c r="I65" s="146"/>
      <c r="J65" s="147">
        <f>J105</f>
        <v>0</v>
      </c>
      <c r="K65" s="148"/>
    </row>
    <row r="66" spans="2:11" s="9" customFormat="1" ht="19.899999999999999" customHeight="1">
      <c r="B66" s="149"/>
      <c r="C66" s="150"/>
      <c r="D66" s="151" t="s">
        <v>121</v>
      </c>
      <c r="E66" s="152"/>
      <c r="F66" s="152"/>
      <c r="G66" s="152"/>
      <c r="H66" s="152"/>
      <c r="I66" s="153"/>
      <c r="J66" s="154">
        <f>J106</f>
        <v>0</v>
      </c>
      <c r="K66" s="155"/>
    </row>
    <row r="67" spans="2:11" s="9" customFormat="1" ht="19.899999999999999" customHeight="1">
      <c r="B67" s="149"/>
      <c r="C67" s="150"/>
      <c r="D67" s="151" t="s">
        <v>122</v>
      </c>
      <c r="E67" s="152"/>
      <c r="F67" s="152"/>
      <c r="G67" s="152"/>
      <c r="H67" s="152"/>
      <c r="I67" s="153"/>
      <c r="J67" s="154">
        <f>J117</f>
        <v>0</v>
      </c>
      <c r="K67" s="155"/>
    </row>
    <row r="68" spans="2:11" s="9" customFormat="1" ht="19.899999999999999" customHeight="1">
      <c r="B68" s="149"/>
      <c r="C68" s="150"/>
      <c r="D68" s="151" t="s">
        <v>123</v>
      </c>
      <c r="E68" s="152"/>
      <c r="F68" s="152"/>
      <c r="G68" s="152"/>
      <c r="H68" s="152"/>
      <c r="I68" s="153"/>
      <c r="J68" s="154">
        <f>J123</f>
        <v>0</v>
      </c>
      <c r="K68" s="155"/>
    </row>
    <row r="69" spans="2:11" s="9" customFormat="1" ht="19.899999999999999" customHeight="1">
      <c r="B69" s="149"/>
      <c r="C69" s="150"/>
      <c r="D69" s="151" t="s">
        <v>124</v>
      </c>
      <c r="E69" s="152"/>
      <c r="F69" s="152"/>
      <c r="G69" s="152"/>
      <c r="H69" s="152"/>
      <c r="I69" s="153"/>
      <c r="J69" s="154">
        <f>J129</f>
        <v>0</v>
      </c>
      <c r="K69" s="155"/>
    </row>
    <row r="70" spans="2:11" s="9" customFormat="1" ht="19.899999999999999" customHeight="1">
      <c r="B70" s="149"/>
      <c r="C70" s="150"/>
      <c r="D70" s="151" t="s">
        <v>125</v>
      </c>
      <c r="E70" s="152"/>
      <c r="F70" s="152"/>
      <c r="G70" s="152"/>
      <c r="H70" s="152"/>
      <c r="I70" s="153"/>
      <c r="J70" s="154">
        <f>J135</f>
        <v>0</v>
      </c>
      <c r="K70" s="155"/>
    </row>
    <row r="71" spans="2:11" s="8" customFormat="1" ht="24.95" customHeight="1">
      <c r="B71" s="142"/>
      <c r="C71" s="143"/>
      <c r="D71" s="144" t="s">
        <v>126</v>
      </c>
      <c r="E71" s="145"/>
      <c r="F71" s="145"/>
      <c r="G71" s="145"/>
      <c r="H71" s="145"/>
      <c r="I71" s="146"/>
      <c r="J71" s="147">
        <f>J137</f>
        <v>0</v>
      </c>
      <c r="K71" s="148"/>
    </row>
    <row r="72" spans="2:11" s="9" customFormat="1" ht="19.899999999999999" customHeight="1">
      <c r="B72" s="149"/>
      <c r="C72" s="150"/>
      <c r="D72" s="151" t="s">
        <v>127</v>
      </c>
      <c r="E72" s="152"/>
      <c r="F72" s="152"/>
      <c r="G72" s="152"/>
      <c r="H72" s="152"/>
      <c r="I72" s="153"/>
      <c r="J72" s="154">
        <f>J138</f>
        <v>0</v>
      </c>
      <c r="K72" s="155"/>
    </row>
    <row r="73" spans="2:11" s="9" customFormat="1" ht="19.899999999999999" customHeight="1">
      <c r="B73" s="149"/>
      <c r="C73" s="150"/>
      <c r="D73" s="151" t="s">
        <v>128</v>
      </c>
      <c r="E73" s="152"/>
      <c r="F73" s="152"/>
      <c r="G73" s="152"/>
      <c r="H73" s="152"/>
      <c r="I73" s="153"/>
      <c r="J73" s="154">
        <f>J164</f>
        <v>0</v>
      </c>
      <c r="K73" s="155"/>
    </row>
    <row r="74" spans="2:11" s="9" customFormat="1" ht="19.899999999999999" customHeight="1">
      <c r="B74" s="149"/>
      <c r="C74" s="150"/>
      <c r="D74" s="151" t="s">
        <v>129</v>
      </c>
      <c r="E74" s="152"/>
      <c r="F74" s="152"/>
      <c r="G74" s="152"/>
      <c r="H74" s="152"/>
      <c r="I74" s="153"/>
      <c r="J74" s="154">
        <f>J183</f>
        <v>0</v>
      </c>
      <c r="K74" s="155"/>
    </row>
    <row r="75" spans="2:11" s="9" customFormat="1" ht="19.899999999999999" customHeight="1">
      <c r="B75" s="149"/>
      <c r="C75" s="150"/>
      <c r="D75" s="151" t="s">
        <v>130</v>
      </c>
      <c r="E75" s="152"/>
      <c r="F75" s="152"/>
      <c r="G75" s="152"/>
      <c r="H75" s="152"/>
      <c r="I75" s="153"/>
      <c r="J75" s="154">
        <f>J189</f>
        <v>0</v>
      </c>
      <c r="K75" s="155"/>
    </row>
    <row r="76" spans="2:11" s="9" customFormat="1" ht="19.899999999999999" customHeight="1">
      <c r="B76" s="149"/>
      <c r="C76" s="150"/>
      <c r="D76" s="151" t="s">
        <v>131</v>
      </c>
      <c r="E76" s="152"/>
      <c r="F76" s="152"/>
      <c r="G76" s="152"/>
      <c r="H76" s="152"/>
      <c r="I76" s="153"/>
      <c r="J76" s="154">
        <f>J191</f>
        <v>0</v>
      </c>
      <c r="K76" s="155"/>
    </row>
    <row r="77" spans="2:11" s="9" customFormat="1" ht="19.899999999999999" customHeight="1">
      <c r="B77" s="149"/>
      <c r="C77" s="150"/>
      <c r="D77" s="151" t="s">
        <v>132</v>
      </c>
      <c r="E77" s="152"/>
      <c r="F77" s="152"/>
      <c r="G77" s="152"/>
      <c r="H77" s="152"/>
      <c r="I77" s="153"/>
      <c r="J77" s="154">
        <f>J212</f>
        <v>0</v>
      </c>
      <c r="K77" s="155"/>
    </row>
    <row r="78" spans="2:11" s="9" customFormat="1" ht="19.899999999999999" customHeight="1">
      <c r="B78" s="149"/>
      <c r="C78" s="150"/>
      <c r="D78" s="151" t="s">
        <v>133</v>
      </c>
      <c r="E78" s="152"/>
      <c r="F78" s="152"/>
      <c r="G78" s="152"/>
      <c r="H78" s="152"/>
      <c r="I78" s="153"/>
      <c r="J78" s="154">
        <f>J263</f>
        <v>0</v>
      </c>
      <c r="K78" s="155"/>
    </row>
    <row r="79" spans="2:11" s="8" customFormat="1" ht="24.95" customHeight="1">
      <c r="B79" s="142"/>
      <c r="C79" s="143"/>
      <c r="D79" s="144" t="s">
        <v>134</v>
      </c>
      <c r="E79" s="145"/>
      <c r="F79" s="145"/>
      <c r="G79" s="145"/>
      <c r="H79" s="145"/>
      <c r="I79" s="146"/>
      <c r="J79" s="147">
        <f>J267</f>
        <v>0</v>
      </c>
      <c r="K79" s="148"/>
    </row>
    <row r="80" spans="2:11" s="9" customFormat="1" ht="19.899999999999999" customHeight="1">
      <c r="B80" s="149"/>
      <c r="C80" s="150"/>
      <c r="D80" s="151" t="s">
        <v>135</v>
      </c>
      <c r="E80" s="152"/>
      <c r="F80" s="152"/>
      <c r="G80" s="152"/>
      <c r="H80" s="152"/>
      <c r="I80" s="153"/>
      <c r="J80" s="154">
        <f>J268</f>
        <v>0</v>
      </c>
      <c r="K80" s="155"/>
    </row>
    <row r="81" spans="2:12" s="1" customFormat="1" ht="21.75" customHeight="1">
      <c r="B81" s="41"/>
      <c r="C81" s="42"/>
      <c r="D81" s="42"/>
      <c r="E81" s="42"/>
      <c r="F81" s="42"/>
      <c r="G81" s="42"/>
      <c r="H81" s="42"/>
      <c r="I81" s="113"/>
      <c r="J81" s="42"/>
      <c r="K81" s="45"/>
    </row>
    <row r="82" spans="2:12" s="1" customFormat="1" ht="6.95" customHeight="1">
      <c r="B82" s="56"/>
      <c r="C82" s="57"/>
      <c r="D82" s="57"/>
      <c r="E82" s="57"/>
      <c r="F82" s="57"/>
      <c r="G82" s="57"/>
      <c r="H82" s="57"/>
      <c r="I82" s="134"/>
      <c r="J82" s="57"/>
      <c r="K82" s="58"/>
    </row>
    <row r="86" spans="2:12" s="1" customFormat="1" ht="6.95" customHeight="1">
      <c r="B86" s="59"/>
      <c r="C86" s="60"/>
      <c r="D86" s="60"/>
      <c r="E86" s="60"/>
      <c r="F86" s="60"/>
      <c r="G86" s="60"/>
      <c r="H86" s="60"/>
      <c r="I86" s="135"/>
      <c r="J86" s="60"/>
      <c r="K86" s="60"/>
      <c r="L86" s="41"/>
    </row>
    <row r="87" spans="2:12" s="1" customFormat="1" ht="36.950000000000003" customHeight="1">
      <c r="B87" s="41"/>
      <c r="C87" s="61" t="s">
        <v>136</v>
      </c>
      <c r="L87" s="41"/>
    </row>
    <row r="88" spans="2:12" s="1" customFormat="1" ht="6.95" customHeight="1">
      <c r="B88" s="41"/>
      <c r="L88" s="41"/>
    </row>
    <row r="89" spans="2:12" s="1" customFormat="1" ht="14.45" customHeight="1">
      <c r="B89" s="41"/>
      <c r="C89" s="63" t="s">
        <v>19</v>
      </c>
      <c r="L89" s="41"/>
    </row>
    <row r="90" spans="2:12" s="1" customFormat="1" ht="16.5" customHeight="1">
      <c r="B90" s="41"/>
      <c r="E90" s="363" t="str">
        <f>E7</f>
        <v>Snížení energetické náročnosti bytového domu, Sluneční č.p.1516, Přelouč</v>
      </c>
      <c r="F90" s="364"/>
      <c r="G90" s="364"/>
      <c r="H90" s="364"/>
      <c r="L90" s="41"/>
    </row>
    <row r="91" spans="2:12">
      <c r="B91" s="28"/>
      <c r="C91" s="63" t="s">
        <v>109</v>
      </c>
      <c r="L91" s="28"/>
    </row>
    <row r="92" spans="2:12" ht="16.5" customHeight="1">
      <c r="B92" s="28"/>
      <c r="E92" s="363" t="s">
        <v>110</v>
      </c>
      <c r="F92" s="357"/>
      <c r="G92" s="357"/>
      <c r="H92" s="357"/>
      <c r="L92" s="28"/>
    </row>
    <row r="93" spans="2:12">
      <c r="B93" s="28"/>
      <c r="C93" s="63" t="s">
        <v>111</v>
      </c>
      <c r="L93" s="28"/>
    </row>
    <row r="94" spans="2:12" s="1" customFormat="1" ht="16.5" customHeight="1">
      <c r="B94" s="41"/>
      <c r="E94" s="365" t="s">
        <v>112</v>
      </c>
      <c r="F94" s="366"/>
      <c r="G94" s="366"/>
      <c r="H94" s="366"/>
      <c r="L94" s="41"/>
    </row>
    <row r="95" spans="2:12" s="1" customFormat="1" ht="14.45" customHeight="1">
      <c r="B95" s="41"/>
      <c r="C95" s="63" t="s">
        <v>113</v>
      </c>
      <c r="L95" s="41"/>
    </row>
    <row r="96" spans="2:12" s="1" customFormat="1" ht="17.25" customHeight="1">
      <c r="B96" s="41"/>
      <c r="E96" s="334" t="str">
        <f>E13</f>
        <v>01 - SO 01 Zateplení střechy</v>
      </c>
      <c r="F96" s="366"/>
      <c r="G96" s="366"/>
      <c r="H96" s="366"/>
      <c r="L96" s="41"/>
    </row>
    <row r="97" spans="2:65" s="1" customFormat="1" ht="6.95" customHeight="1">
      <c r="B97" s="41"/>
      <c r="L97" s="41"/>
    </row>
    <row r="98" spans="2:65" s="1" customFormat="1" ht="18" customHeight="1">
      <c r="B98" s="41"/>
      <c r="C98" s="63" t="s">
        <v>23</v>
      </c>
      <c r="F98" s="156" t="str">
        <f>F16</f>
        <v xml:space="preserve"> </v>
      </c>
      <c r="I98" s="157" t="s">
        <v>25</v>
      </c>
      <c r="J98" s="67" t="str">
        <f>IF(J16="","",J16)</f>
        <v>17. 4. 2018</v>
      </c>
      <c r="L98" s="41"/>
    </row>
    <row r="99" spans="2:65" s="1" customFormat="1" ht="6.95" customHeight="1">
      <c r="B99" s="41"/>
      <c r="L99" s="41"/>
    </row>
    <row r="100" spans="2:65" s="1" customFormat="1">
      <c r="B100" s="41"/>
      <c r="C100" s="63" t="s">
        <v>27</v>
      </c>
      <c r="F100" s="156" t="str">
        <f>E19</f>
        <v>Město Přelouč</v>
      </c>
      <c r="I100" s="157" t="s">
        <v>33</v>
      </c>
      <c r="J100" s="156" t="str">
        <f>E25</f>
        <v>Ing. Vítězslav Vomočil Pardubice</v>
      </c>
      <c r="L100" s="41"/>
    </row>
    <row r="101" spans="2:65" s="1" customFormat="1" ht="14.45" customHeight="1">
      <c r="B101" s="41"/>
      <c r="C101" s="63" t="s">
        <v>31</v>
      </c>
      <c r="F101" s="156" t="str">
        <f>IF(E22="","",E22)</f>
        <v/>
      </c>
      <c r="L101" s="41"/>
    </row>
    <row r="102" spans="2:65" s="1" customFormat="1" ht="10.35" customHeight="1">
      <c r="B102" s="41"/>
      <c r="L102" s="41"/>
    </row>
    <row r="103" spans="2:65" s="10" customFormat="1" ht="29.25" customHeight="1">
      <c r="B103" s="158"/>
      <c r="C103" s="159" t="s">
        <v>137</v>
      </c>
      <c r="D103" s="160" t="s">
        <v>56</v>
      </c>
      <c r="E103" s="160" t="s">
        <v>52</v>
      </c>
      <c r="F103" s="160" t="s">
        <v>138</v>
      </c>
      <c r="G103" s="160" t="s">
        <v>139</v>
      </c>
      <c r="H103" s="160" t="s">
        <v>140</v>
      </c>
      <c r="I103" s="161" t="s">
        <v>141</v>
      </c>
      <c r="J103" s="160" t="s">
        <v>117</v>
      </c>
      <c r="K103" s="162" t="s">
        <v>142</v>
      </c>
      <c r="L103" s="158"/>
      <c r="M103" s="73" t="s">
        <v>143</v>
      </c>
      <c r="N103" s="74" t="s">
        <v>41</v>
      </c>
      <c r="O103" s="74" t="s">
        <v>144</v>
      </c>
      <c r="P103" s="74" t="s">
        <v>145</v>
      </c>
      <c r="Q103" s="74" t="s">
        <v>146</v>
      </c>
      <c r="R103" s="74" t="s">
        <v>147</v>
      </c>
      <c r="S103" s="74" t="s">
        <v>148</v>
      </c>
      <c r="T103" s="75" t="s">
        <v>149</v>
      </c>
    </row>
    <row r="104" spans="2:65" s="1" customFormat="1" ht="29.25" customHeight="1">
      <c r="B104" s="41"/>
      <c r="C104" s="77" t="s">
        <v>118</v>
      </c>
      <c r="J104" s="163">
        <f>BK104</f>
        <v>0</v>
      </c>
      <c r="L104" s="41"/>
      <c r="M104" s="76"/>
      <c r="N104" s="68"/>
      <c r="O104" s="68"/>
      <c r="P104" s="164">
        <f>P105+P137+P267</f>
        <v>0</v>
      </c>
      <c r="Q104" s="68"/>
      <c r="R104" s="164">
        <f>R105+R137+R267</f>
        <v>7.4737171899999995</v>
      </c>
      <c r="S104" s="68"/>
      <c r="T104" s="165">
        <f>T105+T137+T267</f>
        <v>1.7145909799999999</v>
      </c>
      <c r="AT104" s="24" t="s">
        <v>70</v>
      </c>
      <c r="AU104" s="24" t="s">
        <v>119</v>
      </c>
      <c r="BK104" s="166">
        <f>BK105+BK137+BK267</f>
        <v>0</v>
      </c>
    </row>
    <row r="105" spans="2:65" s="11" customFormat="1" ht="37.35" customHeight="1">
      <c r="B105" s="167"/>
      <c r="D105" s="168" t="s">
        <v>70</v>
      </c>
      <c r="E105" s="169" t="s">
        <v>150</v>
      </c>
      <c r="F105" s="169" t="s">
        <v>151</v>
      </c>
      <c r="I105" s="170"/>
      <c r="J105" s="171">
        <f>BK105</f>
        <v>0</v>
      </c>
      <c r="L105" s="167"/>
      <c r="M105" s="172"/>
      <c r="N105" s="173"/>
      <c r="O105" s="173"/>
      <c r="P105" s="174">
        <f>P106+P117+P123+P129+P135</f>
        <v>0</v>
      </c>
      <c r="Q105" s="173"/>
      <c r="R105" s="174">
        <f>R106+R117+R123+R129+R135</f>
        <v>1.20770081</v>
      </c>
      <c r="S105" s="173"/>
      <c r="T105" s="175">
        <f>T106+T117+T123+T129+T135</f>
        <v>0</v>
      </c>
      <c r="AR105" s="168" t="s">
        <v>75</v>
      </c>
      <c r="AT105" s="176" t="s">
        <v>70</v>
      </c>
      <c r="AU105" s="176" t="s">
        <v>71</v>
      </c>
      <c r="AY105" s="168" t="s">
        <v>152</v>
      </c>
      <c r="BK105" s="177">
        <f>BK106+BK117+BK123+BK129+BK135</f>
        <v>0</v>
      </c>
    </row>
    <row r="106" spans="2:65" s="11" customFormat="1" ht="19.899999999999999" customHeight="1">
      <c r="B106" s="167"/>
      <c r="D106" s="168" t="s">
        <v>70</v>
      </c>
      <c r="E106" s="178" t="s">
        <v>82</v>
      </c>
      <c r="F106" s="178" t="s">
        <v>153</v>
      </c>
      <c r="I106" s="170"/>
      <c r="J106" s="179">
        <f>BK106</f>
        <v>0</v>
      </c>
      <c r="L106" s="167"/>
      <c r="M106" s="172"/>
      <c r="N106" s="173"/>
      <c r="O106" s="173"/>
      <c r="P106" s="174">
        <f>SUM(P107:P116)</f>
        <v>0</v>
      </c>
      <c r="Q106" s="173"/>
      <c r="R106" s="174">
        <f>SUM(R107:R116)</f>
        <v>1.11016081</v>
      </c>
      <c r="S106" s="173"/>
      <c r="T106" s="175">
        <f>SUM(T107:T116)</f>
        <v>0</v>
      </c>
      <c r="AR106" s="168" t="s">
        <v>75</v>
      </c>
      <c r="AT106" s="176" t="s">
        <v>70</v>
      </c>
      <c r="AU106" s="176" t="s">
        <v>75</v>
      </c>
      <c r="AY106" s="168" t="s">
        <v>152</v>
      </c>
      <c r="BK106" s="177">
        <f>SUM(BK107:BK116)</f>
        <v>0</v>
      </c>
    </row>
    <row r="107" spans="2:65" s="1" customFormat="1" ht="16.5" customHeight="1">
      <c r="B107" s="180"/>
      <c r="C107" s="181" t="s">
        <v>75</v>
      </c>
      <c r="D107" s="181" t="s">
        <v>154</v>
      </c>
      <c r="E107" s="182" t="s">
        <v>155</v>
      </c>
      <c r="F107" s="183" t="s">
        <v>156</v>
      </c>
      <c r="G107" s="184" t="s">
        <v>157</v>
      </c>
      <c r="H107" s="185">
        <v>1.2999999999999999E-2</v>
      </c>
      <c r="I107" s="186"/>
      <c r="J107" s="187">
        <f>ROUND(I107*H107,2)</f>
        <v>0</v>
      </c>
      <c r="K107" s="183" t="s">
        <v>158</v>
      </c>
      <c r="L107" s="41"/>
      <c r="M107" s="188" t="s">
        <v>5</v>
      </c>
      <c r="N107" s="189" t="s">
        <v>43</v>
      </c>
      <c r="O107" s="42"/>
      <c r="P107" s="190">
        <f>O107*H107</f>
        <v>0</v>
      </c>
      <c r="Q107" s="190">
        <v>1.06277</v>
      </c>
      <c r="R107" s="190">
        <f>Q107*H107</f>
        <v>1.381601E-2</v>
      </c>
      <c r="S107" s="190">
        <v>0</v>
      </c>
      <c r="T107" s="191">
        <f>S107*H107</f>
        <v>0</v>
      </c>
      <c r="AR107" s="24" t="s">
        <v>159</v>
      </c>
      <c r="AT107" s="24" t="s">
        <v>154</v>
      </c>
      <c r="AU107" s="24" t="s">
        <v>82</v>
      </c>
      <c r="AY107" s="24" t="s">
        <v>152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24" t="s">
        <v>82</v>
      </c>
      <c r="BK107" s="192">
        <f>ROUND(I107*H107,2)</f>
        <v>0</v>
      </c>
      <c r="BL107" s="24" t="s">
        <v>159</v>
      </c>
      <c r="BM107" s="24" t="s">
        <v>160</v>
      </c>
    </row>
    <row r="108" spans="2:65" s="12" customFormat="1" ht="13.5">
      <c r="B108" s="193"/>
      <c r="D108" s="194" t="s">
        <v>161</v>
      </c>
      <c r="E108" s="195" t="s">
        <v>5</v>
      </c>
      <c r="F108" s="196" t="s">
        <v>162</v>
      </c>
      <c r="H108" s="197">
        <v>6.0000000000000001E-3</v>
      </c>
      <c r="I108" s="198"/>
      <c r="L108" s="193"/>
      <c r="M108" s="199"/>
      <c r="N108" s="200"/>
      <c r="O108" s="200"/>
      <c r="P108" s="200"/>
      <c r="Q108" s="200"/>
      <c r="R108" s="200"/>
      <c r="S108" s="200"/>
      <c r="T108" s="201"/>
      <c r="AT108" s="195" t="s">
        <v>161</v>
      </c>
      <c r="AU108" s="195" t="s">
        <v>82</v>
      </c>
      <c r="AV108" s="12" t="s">
        <v>82</v>
      </c>
      <c r="AW108" s="12" t="s">
        <v>35</v>
      </c>
      <c r="AX108" s="12" t="s">
        <v>71</v>
      </c>
      <c r="AY108" s="195" t="s">
        <v>152</v>
      </c>
    </row>
    <row r="109" spans="2:65" s="12" customFormat="1" ht="13.5">
      <c r="B109" s="193"/>
      <c r="D109" s="194" t="s">
        <v>161</v>
      </c>
      <c r="E109" s="195" t="s">
        <v>5</v>
      </c>
      <c r="F109" s="196" t="s">
        <v>163</v>
      </c>
      <c r="H109" s="197">
        <v>7.0000000000000001E-3</v>
      </c>
      <c r="I109" s="198"/>
      <c r="L109" s="193"/>
      <c r="M109" s="199"/>
      <c r="N109" s="200"/>
      <c r="O109" s="200"/>
      <c r="P109" s="200"/>
      <c r="Q109" s="200"/>
      <c r="R109" s="200"/>
      <c r="S109" s="200"/>
      <c r="T109" s="201"/>
      <c r="AT109" s="195" t="s">
        <v>161</v>
      </c>
      <c r="AU109" s="195" t="s">
        <v>82</v>
      </c>
      <c r="AV109" s="12" t="s">
        <v>82</v>
      </c>
      <c r="AW109" s="12" t="s">
        <v>35</v>
      </c>
      <c r="AX109" s="12" t="s">
        <v>71</v>
      </c>
      <c r="AY109" s="195" t="s">
        <v>152</v>
      </c>
    </row>
    <row r="110" spans="2:65" s="13" customFormat="1" ht="13.5">
      <c r="B110" s="202"/>
      <c r="D110" s="194" t="s">
        <v>161</v>
      </c>
      <c r="E110" s="203" t="s">
        <v>5</v>
      </c>
      <c r="F110" s="204" t="s">
        <v>164</v>
      </c>
      <c r="H110" s="205">
        <v>1.2999999999999999E-2</v>
      </c>
      <c r="I110" s="206"/>
      <c r="L110" s="202"/>
      <c r="M110" s="207"/>
      <c r="N110" s="208"/>
      <c r="O110" s="208"/>
      <c r="P110" s="208"/>
      <c r="Q110" s="208"/>
      <c r="R110" s="208"/>
      <c r="S110" s="208"/>
      <c r="T110" s="209"/>
      <c r="AT110" s="203" t="s">
        <v>161</v>
      </c>
      <c r="AU110" s="203" t="s">
        <v>82</v>
      </c>
      <c r="AV110" s="13" t="s">
        <v>159</v>
      </c>
      <c r="AW110" s="13" t="s">
        <v>35</v>
      </c>
      <c r="AX110" s="13" t="s">
        <v>75</v>
      </c>
      <c r="AY110" s="203" t="s">
        <v>152</v>
      </c>
    </row>
    <row r="111" spans="2:65" s="1" customFormat="1" ht="25.5" customHeight="1">
      <c r="B111" s="180"/>
      <c r="C111" s="181" t="s">
        <v>82</v>
      </c>
      <c r="D111" s="181" t="s">
        <v>154</v>
      </c>
      <c r="E111" s="182" t="s">
        <v>165</v>
      </c>
      <c r="F111" s="183" t="s">
        <v>166</v>
      </c>
      <c r="G111" s="184" t="s">
        <v>167</v>
      </c>
      <c r="H111" s="185">
        <v>0.18</v>
      </c>
      <c r="I111" s="186"/>
      <c r="J111" s="187">
        <f>ROUND(I111*H111,2)</f>
        <v>0</v>
      </c>
      <c r="K111" s="183" t="s">
        <v>158</v>
      </c>
      <c r="L111" s="41"/>
      <c r="M111" s="188" t="s">
        <v>5</v>
      </c>
      <c r="N111" s="189" t="s">
        <v>43</v>
      </c>
      <c r="O111" s="42"/>
      <c r="P111" s="190">
        <f>O111*H111</f>
        <v>0</v>
      </c>
      <c r="Q111" s="190">
        <v>2.9541599999999999</v>
      </c>
      <c r="R111" s="190">
        <f>Q111*H111</f>
        <v>0.53174879999999991</v>
      </c>
      <c r="S111" s="190">
        <v>0</v>
      </c>
      <c r="T111" s="191">
        <f>S111*H111</f>
        <v>0</v>
      </c>
      <c r="AR111" s="24" t="s">
        <v>159</v>
      </c>
      <c r="AT111" s="24" t="s">
        <v>154</v>
      </c>
      <c r="AU111" s="24" t="s">
        <v>82</v>
      </c>
      <c r="AY111" s="24" t="s">
        <v>152</v>
      </c>
      <c r="BE111" s="192">
        <f>IF(N111="základní",J111,0)</f>
        <v>0</v>
      </c>
      <c r="BF111" s="192">
        <f>IF(N111="snížená",J111,0)</f>
        <v>0</v>
      </c>
      <c r="BG111" s="192">
        <f>IF(N111="zákl. přenesená",J111,0)</f>
        <v>0</v>
      </c>
      <c r="BH111" s="192">
        <f>IF(N111="sníž. přenesená",J111,0)</f>
        <v>0</v>
      </c>
      <c r="BI111" s="192">
        <f>IF(N111="nulová",J111,0)</f>
        <v>0</v>
      </c>
      <c r="BJ111" s="24" t="s">
        <v>82</v>
      </c>
      <c r="BK111" s="192">
        <f>ROUND(I111*H111,2)</f>
        <v>0</v>
      </c>
      <c r="BL111" s="24" t="s">
        <v>159</v>
      </c>
      <c r="BM111" s="24" t="s">
        <v>168</v>
      </c>
    </row>
    <row r="112" spans="2:65" s="1" customFormat="1" ht="27">
      <c r="B112" s="41"/>
      <c r="D112" s="194" t="s">
        <v>169</v>
      </c>
      <c r="F112" s="210" t="s">
        <v>170</v>
      </c>
      <c r="I112" s="211"/>
      <c r="L112" s="41"/>
      <c r="M112" s="212"/>
      <c r="N112" s="42"/>
      <c r="O112" s="42"/>
      <c r="P112" s="42"/>
      <c r="Q112" s="42"/>
      <c r="R112" s="42"/>
      <c r="S112" s="42"/>
      <c r="T112" s="70"/>
      <c r="AT112" s="24" t="s">
        <v>169</v>
      </c>
      <c r="AU112" s="24" t="s">
        <v>82</v>
      </c>
    </row>
    <row r="113" spans="2:65" s="12" customFormat="1" ht="13.5">
      <c r="B113" s="193"/>
      <c r="D113" s="194" t="s">
        <v>161</v>
      </c>
      <c r="E113" s="195" t="s">
        <v>5</v>
      </c>
      <c r="F113" s="196" t="s">
        <v>171</v>
      </c>
      <c r="H113" s="197">
        <v>0.18</v>
      </c>
      <c r="I113" s="198"/>
      <c r="L113" s="193"/>
      <c r="M113" s="199"/>
      <c r="N113" s="200"/>
      <c r="O113" s="200"/>
      <c r="P113" s="200"/>
      <c r="Q113" s="200"/>
      <c r="R113" s="200"/>
      <c r="S113" s="200"/>
      <c r="T113" s="201"/>
      <c r="AT113" s="195" t="s">
        <v>161</v>
      </c>
      <c r="AU113" s="195" t="s">
        <v>82</v>
      </c>
      <c r="AV113" s="12" t="s">
        <v>82</v>
      </c>
      <c r="AW113" s="12" t="s">
        <v>35</v>
      </c>
      <c r="AX113" s="12" t="s">
        <v>75</v>
      </c>
      <c r="AY113" s="195" t="s">
        <v>152</v>
      </c>
    </row>
    <row r="114" spans="2:65" s="1" customFormat="1" ht="25.5" customHeight="1">
      <c r="B114" s="180"/>
      <c r="C114" s="181" t="s">
        <v>87</v>
      </c>
      <c r="D114" s="181" t="s">
        <v>154</v>
      </c>
      <c r="E114" s="182" t="s">
        <v>172</v>
      </c>
      <c r="F114" s="183" t="s">
        <v>173</v>
      </c>
      <c r="G114" s="184" t="s">
        <v>167</v>
      </c>
      <c r="H114" s="185">
        <v>0.2</v>
      </c>
      <c r="I114" s="186"/>
      <c r="J114" s="187">
        <f>ROUND(I114*H114,2)</f>
        <v>0</v>
      </c>
      <c r="K114" s="183" t="s">
        <v>158</v>
      </c>
      <c r="L114" s="41"/>
      <c r="M114" s="188" t="s">
        <v>5</v>
      </c>
      <c r="N114" s="189" t="s">
        <v>43</v>
      </c>
      <c r="O114" s="42"/>
      <c r="P114" s="190">
        <f>O114*H114</f>
        <v>0</v>
      </c>
      <c r="Q114" s="190">
        <v>2.8229799999999998</v>
      </c>
      <c r="R114" s="190">
        <f>Q114*H114</f>
        <v>0.56459599999999999</v>
      </c>
      <c r="S114" s="190">
        <v>0</v>
      </c>
      <c r="T114" s="191">
        <f>S114*H114</f>
        <v>0</v>
      </c>
      <c r="AR114" s="24" t="s">
        <v>159</v>
      </c>
      <c r="AT114" s="24" t="s">
        <v>154</v>
      </c>
      <c r="AU114" s="24" t="s">
        <v>82</v>
      </c>
      <c r="AY114" s="24" t="s">
        <v>152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24" t="s">
        <v>82</v>
      </c>
      <c r="BK114" s="192">
        <f>ROUND(I114*H114,2)</f>
        <v>0</v>
      </c>
      <c r="BL114" s="24" t="s">
        <v>159</v>
      </c>
      <c r="BM114" s="24" t="s">
        <v>174</v>
      </c>
    </row>
    <row r="115" spans="2:65" s="1" customFormat="1" ht="27">
      <c r="B115" s="41"/>
      <c r="D115" s="194" t="s">
        <v>169</v>
      </c>
      <c r="F115" s="210" t="s">
        <v>175</v>
      </c>
      <c r="I115" s="211"/>
      <c r="L115" s="41"/>
      <c r="M115" s="212"/>
      <c r="N115" s="42"/>
      <c r="O115" s="42"/>
      <c r="P115" s="42"/>
      <c r="Q115" s="42"/>
      <c r="R115" s="42"/>
      <c r="S115" s="42"/>
      <c r="T115" s="70"/>
      <c r="AT115" s="24" t="s">
        <v>169</v>
      </c>
      <c r="AU115" s="24" t="s">
        <v>82</v>
      </c>
    </row>
    <row r="116" spans="2:65" s="12" customFormat="1" ht="13.5">
      <c r="B116" s="193"/>
      <c r="D116" s="194" t="s">
        <v>161</v>
      </c>
      <c r="E116" s="195" t="s">
        <v>5</v>
      </c>
      <c r="F116" s="196" t="s">
        <v>176</v>
      </c>
      <c r="H116" s="197">
        <v>0.2</v>
      </c>
      <c r="I116" s="198"/>
      <c r="L116" s="193"/>
      <c r="M116" s="199"/>
      <c r="N116" s="200"/>
      <c r="O116" s="200"/>
      <c r="P116" s="200"/>
      <c r="Q116" s="200"/>
      <c r="R116" s="200"/>
      <c r="S116" s="200"/>
      <c r="T116" s="201"/>
      <c r="AT116" s="195" t="s">
        <v>161</v>
      </c>
      <c r="AU116" s="195" t="s">
        <v>82</v>
      </c>
      <c r="AV116" s="12" t="s">
        <v>82</v>
      </c>
      <c r="AW116" s="12" t="s">
        <v>35</v>
      </c>
      <c r="AX116" s="12" t="s">
        <v>75</v>
      </c>
      <c r="AY116" s="195" t="s">
        <v>152</v>
      </c>
    </row>
    <row r="117" spans="2:65" s="11" customFormat="1" ht="29.85" customHeight="1">
      <c r="B117" s="167"/>
      <c r="D117" s="168" t="s">
        <v>70</v>
      </c>
      <c r="E117" s="178" t="s">
        <v>177</v>
      </c>
      <c r="F117" s="178" t="s">
        <v>178</v>
      </c>
      <c r="I117" s="170"/>
      <c r="J117" s="179">
        <f>BK117</f>
        <v>0</v>
      </c>
      <c r="L117" s="167"/>
      <c r="M117" s="172"/>
      <c r="N117" s="173"/>
      <c r="O117" s="173"/>
      <c r="P117" s="174">
        <f>SUM(P118:P122)</f>
        <v>0</v>
      </c>
      <c r="Q117" s="173"/>
      <c r="R117" s="174">
        <f>SUM(R118:R122)</f>
        <v>9.7540000000000002E-2</v>
      </c>
      <c r="S117" s="173"/>
      <c r="T117" s="175">
        <f>SUM(T118:T122)</f>
        <v>0</v>
      </c>
      <c r="AR117" s="168" t="s">
        <v>75</v>
      </c>
      <c r="AT117" s="176" t="s">
        <v>70</v>
      </c>
      <c r="AU117" s="176" t="s">
        <v>75</v>
      </c>
      <c r="AY117" s="168" t="s">
        <v>152</v>
      </c>
      <c r="BK117" s="177">
        <f>SUM(BK118:BK122)</f>
        <v>0</v>
      </c>
    </row>
    <row r="118" spans="2:65" s="1" customFormat="1" ht="25.5" customHeight="1">
      <c r="B118" s="180"/>
      <c r="C118" s="181" t="s">
        <v>159</v>
      </c>
      <c r="D118" s="181" t="s">
        <v>154</v>
      </c>
      <c r="E118" s="182" t="s">
        <v>179</v>
      </c>
      <c r="F118" s="183" t="s">
        <v>180</v>
      </c>
      <c r="G118" s="184" t="s">
        <v>181</v>
      </c>
      <c r="H118" s="185">
        <v>6</v>
      </c>
      <c r="I118" s="186"/>
      <c r="J118" s="187">
        <f>ROUND(I118*H118,2)</f>
        <v>0</v>
      </c>
      <c r="K118" s="183" t="s">
        <v>158</v>
      </c>
      <c r="L118" s="41"/>
      <c r="M118" s="188" t="s">
        <v>5</v>
      </c>
      <c r="N118" s="189" t="s">
        <v>43</v>
      </c>
      <c r="O118" s="42"/>
      <c r="P118" s="190">
        <f>O118*H118</f>
        <v>0</v>
      </c>
      <c r="Q118" s="190">
        <v>1.137E-2</v>
      </c>
      <c r="R118" s="190">
        <f>Q118*H118</f>
        <v>6.8220000000000003E-2</v>
      </c>
      <c r="S118" s="190">
        <v>0</v>
      </c>
      <c r="T118" s="191">
        <f>S118*H118</f>
        <v>0</v>
      </c>
      <c r="AR118" s="24" t="s">
        <v>159</v>
      </c>
      <c r="AT118" s="24" t="s">
        <v>154</v>
      </c>
      <c r="AU118" s="24" t="s">
        <v>82</v>
      </c>
      <c r="AY118" s="24" t="s">
        <v>152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24" t="s">
        <v>82</v>
      </c>
      <c r="BK118" s="192">
        <f>ROUND(I118*H118,2)</f>
        <v>0</v>
      </c>
      <c r="BL118" s="24" t="s">
        <v>159</v>
      </c>
      <c r="BM118" s="24" t="s">
        <v>182</v>
      </c>
    </row>
    <row r="119" spans="2:65" s="1" customFormat="1" ht="27">
      <c r="B119" s="41"/>
      <c r="D119" s="194" t="s">
        <v>169</v>
      </c>
      <c r="F119" s="210" t="s">
        <v>183</v>
      </c>
      <c r="I119" s="211"/>
      <c r="L119" s="41"/>
      <c r="M119" s="212"/>
      <c r="N119" s="42"/>
      <c r="O119" s="42"/>
      <c r="P119" s="42"/>
      <c r="Q119" s="42"/>
      <c r="R119" s="42"/>
      <c r="S119" s="42"/>
      <c r="T119" s="70"/>
      <c r="AT119" s="24" t="s">
        <v>169</v>
      </c>
      <c r="AU119" s="24" t="s">
        <v>82</v>
      </c>
    </row>
    <row r="120" spans="2:65" s="12" customFormat="1" ht="13.5">
      <c r="B120" s="193"/>
      <c r="D120" s="194" t="s">
        <v>161</v>
      </c>
      <c r="E120" s="195" t="s">
        <v>5</v>
      </c>
      <c r="F120" s="196" t="s">
        <v>184</v>
      </c>
      <c r="H120" s="197">
        <v>6</v>
      </c>
      <c r="I120" s="198"/>
      <c r="L120" s="193"/>
      <c r="M120" s="199"/>
      <c r="N120" s="200"/>
      <c r="O120" s="200"/>
      <c r="P120" s="200"/>
      <c r="Q120" s="200"/>
      <c r="R120" s="200"/>
      <c r="S120" s="200"/>
      <c r="T120" s="201"/>
      <c r="AT120" s="195" t="s">
        <v>161</v>
      </c>
      <c r="AU120" s="195" t="s">
        <v>82</v>
      </c>
      <c r="AV120" s="12" t="s">
        <v>82</v>
      </c>
      <c r="AW120" s="12" t="s">
        <v>35</v>
      </c>
      <c r="AX120" s="12" t="s">
        <v>75</v>
      </c>
      <c r="AY120" s="195" t="s">
        <v>152</v>
      </c>
    </row>
    <row r="121" spans="2:65" s="1" customFormat="1" ht="16.5" customHeight="1">
      <c r="B121" s="180"/>
      <c r="C121" s="181" t="s">
        <v>185</v>
      </c>
      <c r="D121" s="181" t="s">
        <v>154</v>
      </c>
      <c r="E121" s="182" t="s">
        <v>186</v>
      </c>
      <c r="F121" s="183" t="s">
        <v>187</v>
      </c>
      <c r="G121" s="184" t="s">
        <v>181</v>
      </c>
      <c r="H121" s="185">
        <v>2</v>
      </c>
      <c r="I121" s="186"/>
      <c r="J121" s="187">
        <f>ROUND(I121*H121,2)</f>
        <v>0</v>
      </c>
      <c r="K121" s="183" t="s">
        <v>158</v>
      </c>
      <c r="L121" s="41"/>
      <c r="M121" s="188" t="s">
        <v>5</v>
      </c>
      <c r="N121" s="189" t="s">
        <v>43</v>
      </c>
      <c r="O121" s="42"/>
      <c r="P121" s="190">
        <f>O121*H121</f>
        <v>0</v>
      </c>
      <c r="Q121" s="190">
        <v>1.4659999999999999E-2</v>
      </c>
      <c r="R121" s="190">
        <f>Q121*H121</f>
        <v>2.9319999999999999E-2</v>
      </c>
      <c r="S121" s="190">
        <v>0</v>
      </c>
      <c r="T121" s="191">
        <f>S121*H121</f>
        <v>0</v>
      </c>
      <c r="AR121" s="24" t="s">
        <v>159</v>
      </c>
      <c r="AT121" s="24" t="s">
        <v>154</v>
      </c>
      <c r="AU121" s="24" t="s">
        <v>82</v>
      </c>
      <c r="AY121" s="24" t="s">
        <v>152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24" t="s">
        <v>82</v>
      </c>
      <c r="BK121" s="192">
        <f>ROUND(I121*H121,2)</f>
        <v>0</v>
      </c>
      <c r="BL121" s="24" t="s">
        <v>159</v>
      </c>
      <c r="BM121" s="24" t="s">
        <v>188</v>
      </c>
    </row>
    <row r="122" spans="2:65" s="12" customFormat="1" ht="13.5">
      <c r="B122" s="193"/>
      <c r="D122" s="194" t="s">
        <v>161</v>
      </c>
      <c r="E122" s="195" t="s">
        <v>5</v>
      </c>
      <c r="F122" s="196" t="s">
        <v>189</v>
      </c>
      <c r="H122" s="197">
        <v>2</v>
      </c>
      <c r="I122" s="198"/>
      <c r="L122" s="193"/>
      <c r="M122" s="199"/>
      <c r="N122" s="200"/>
      <c r="O122" s="200"/>
      <c r="P122" s="200"/>
      <c r="Q122" s="200"/>
      <c r="R122" s="200"/>
      <c r="S122" s="200"/>
      <c r="T122" s="201"/>
      <c r="AT122" s="195" t="s">
        <v>161</v>
      </c>
      <c r="AU122" s="195" t="s">
        <v>82</v>
      </c>
      <c r="AV122" s="12" t="s">
        <v>82</v>
      </c>
      <c r="AW122" s="12" t="s">
        <v>35</v>
      </c>
      <c r="AX122" s="12" t="s">
        <v>75</v>
      </c>
      <c r="AY122" s="195" t="s">
        <v>152</v>
      </c>
    </row>
    <row r="123" spans="2:65" s="11" customFormat="1" ht="29.85" customHeight="1">
      <c r="B123" s="167"/>
      <c r="D123" s="168" t="s">
        <v>70</v>
      </c>
      <c r="E123" s="178" t="s">
        <v>190</v>
      </c>
      <c r="F123" s="178" t="s">
        <v>191</v>
      </c>
      <c r="I123" s="170"/>
      <c r="J123" s="179">
        <f>BK123</f>
        <v>0</v>
      </c>
      <c r="L123" s="167"/>
      <c r="M123" s="172"/>
      <c r="N123" s="173"/>
      <c r="O123" s="173"/>
      <c r="P123" s="174">
        <f>SUM(P124:P128)</f>
        <v>0</v>
      </c>
      <c r="Q123" s="173"/>
      <c r="R123" s="174">
        <f>SUM(R124:R128)</f>
        <v>0</v>
      </c>
      <c r="S123" s="173"/>
      <c r="T123" s="175">
        <f>SUM(T124:T128)</f>
        <v>0</v>
      </c>
      <c r="AR123" s="168" t="s">
        <v>75</v>
      </c>
      <c r="AT123" s="176" t="s">
        <v>70</v>
      </c>
      <c r="AU123" s="176" t="s">
        <v>75</v>
      </c>
      <c r="AY123" s="168" t="s">
        <v>152</v>
      </c>
      <c r="BK123" s="177">
        <f>SUM(BK124:BK128)</f>
        <v>0</v>
      </c>
    </row>
    <row r="124" spans="2:65" s="1" customFormat="1" ht="25.5" customHeight="1">
      <c r="B124" s="180"/>
      <c r="C124" s="181" t="s">
        <v>177</v>
      </c>
      <c r="D124" s="181" t="s">
        <v>154</v>
      </c>
      <c r="E124" s="182" t="s">
        <v>192</v>
      </c>
      <c r="F124" s="183" t="s">
        <v>193</v>
      </c>
      <c r="G124" s="184" t="s">
        <v>194</v>
      </c>
      <c r="H124" s="185">
        <v>270</v>
      </c>
      <c r="I124" s="186"/>
      <c r="J124" s="187">
        <f>ROUND(I124*H124,2)</f>
        <v>0</v>
      </c>
      <c r="K124" s="183" t="s">
        <v>158</v>
      </c>
      <c r="L124" s="41"/>
      <c r="M124" s="188" t="s">
        <v>5</v>
      </c>
      <c r="N124" s="189" t="s">
        <v>43</v>
      </c>
      <c r="O124" s="42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AR124" s="24" t="s">
        <v>159</v>
      </c>
      <c r="AT124" s="24" t="s">
        <v>154</v>
      </c>
      <c r="AU124" s="24" t="s">
        <v>82</v>
      </c>
      <c r="AY124" s="24" t="s">
        <v>152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24" t="s">
        <v>82</v>
      </c>
      <c r="BK124" s="192">
        <f>ROUND(I124*H124,2)</f>
        <v>0</v>
      </c>
      <c r="BL124" s="24" t="s">
        <v>159</v>
      </c>
      <c r="BM124" s="24" t="s">
        <v>195</v>
      </c>
    </row>
    <row r="125" spans="2:65" s="12" customFormat="1" ht="13.5">
      <c r="B125" s="193"/>
      <c r="D125" s="194" t="s">
        <v>161</v>
      </c>
      <c r="E125" s="195" t="s">
        <v>5</v>
      </c>
      <c r="F125" s="196" t="s">
        <v>196</v>
      </c>
      <c r="H125" s="197">
        <v>270</v>
      </c>
      <c r="I125" s="198"/>
      <c r="L125" s="193"/>
      <c r="M125" s="199"/>
      <c r="N125" s="200"/>
      <c r="O125" s="200"/>
      <c r="P125" s="200"/>
      <c r="Q125" s="200"/>
      <c r="R125" s="200"/>
      <c r="S125" s="200"/>
      <c r="T125" s="201"/>
      <c r="AT125" s="195" t="s">
        <v>161</v>
      </c>
      <c r="AU125" s="195" t="s">
        <v>82</v>
      </c>
      <c r="AV125" s="12" t="s">
        <v>82</v>
      </c>
      <c r="AW125" s="12" t="s">
        <v>35</v>
      </c>
      <c r="AX125" s="12" t="s">
        <v>75</v>
      </c>
      <c r="AY125" s="195" t="s">
        <v>152</v>
      </c>
    </row>
    <row r="126" spans="2:65" s="1" customFormat="1" ht="25.5" customHeight="1">
      <c r="B126" s="180"/>
      <c r="C126" s="181" t="s">
        <v>197</v>
      </c>
      <c r="D126" s="181" t="s">
        <v>154</v>
      </c>
      <c r="E126" s="182" t="s">
        <v>198</v>
      </c>
      <c r="F126" s="183" t="s">
        <v>199</v>
      </c>
      <c r="G126" s="184" t="s">
        <v>194</v>
      </c>
      <c r="H126" s="185">
        <v>8100</v>
      </c>
      <c r="I126" s="186"/>
      <c r="J126" s="187">
        <f>ROUND(I126*H126,2)</f>
        <v>0</v>
      </c>
      <c r="K126" s="183" t="s">
        <v>158</v>
      </c>
      <c r="L126" s="41"/>
      <c r="M126" s="188" t="s">
        <v>5</v>
      </c>
      <c r="N126" s="189" t="s">
        <v>43</v>
      </c>
      <c r="O126" s="42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24" t="s">
        <v>159</v>
      </c>
      <c r="AT126" s="24" t="s">
        <v>154</v>
      </c>
      <c r="AU126" s="24" t="s">
        <v>82</v>
      </c>
      <c r="AY126" s="24" t="s">
        <v>152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24" t="s">
        <v>82</v>
      </c>
      <c r="BK126" s="192">
        <f>ROUND(I126*H126,2)</f>
        <v>0</v>
      </c>
      <c r="BL126" s="24" t="s">
        <v>159</v>
      </c>
      <c r="BM126" s="24" t="s">
        <v>200</v>
      </c>
    </row>
    <row r="127" spans="2:65" s="12" customFormat="1" ht="13.5">
      <c r="B127" s="193"/>
      <c r="D127" s="194" t="s">
        <v>161</v>
      </c>
      <c r="E127" s="195" t="s">
        <v>5</v>
      </c>
      <c r="F127" s="196" t="s">
        <v>201</v>
      </c>
      <c r="H127" s="197">
        <v>8100</v>
      </c>
      <c r="I127" s="198"/>
      <c r="L127" s="193"/>
      <c r="M127" s="199"/>
      <c r="N127" s="200"/>
      <c r="O127" s="200"/>
      <c r="P127" s="200"/>
      <c r="Q127" s="200"/>
      <c r="R127" s="200"/>
      <c r="S127" s="200"/>
      <c r="T127" s="201"/>
      <c r="AT127" s="195" t="s">
        <v>161</v>
      </c>
      <c r="AU127" s="195" t="s">
        <v>82</v>
      </c>
      <c r="AV127" s="12" t="s">
        <v>82</v>
      </c>
      <c r="AW127" s="12" t="s">
        <v>35</v>
      </c>
      <c r="AX127" s="12" t="s">
        <v>75</v>
      </c>
      <c r="AY127" s="195" t="s">
        <v>152</v>
      </c>
    </row>
    <row r="128" spans="2:65" s="1" customFormat="1" ht="25.5" customHeight="1">
      <c r="B128" s="180"/>
      <c r="C128" s="181" t="s">
        <v>202</v>
      </c>
      <c r="D128" s="181" t="s">
        <v>154</v>
      </c>
      <c r="E128" s="182" t="s">
        <v>203</v>
      </c>
      <c r="F128" s="183" t="s">
        <v>204</v>
      </c>
      <c r="G128" s="184" t="s">
        <v>194</v>
      </c>
      <c r="H128" s="185">
        <v>270</v>
      </c>
      <c r="I128" s="186"/>
      <c r="J128" s="187">
        <f>ROUND(I128*H128,2)</f>
        <v>0</v>
      </c>
      <c r="K128" s="183" t="s">
        <v>158</v>
      </c>
      <c r="L128" s="41"/>
      <c r="M128" s="188" t="s">
        <v>5</v>
      </c>
      <c r="N128" s="189" t="s">
        <v>43</v>
      </c>
      <c r="O128" s="42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AR128" s="24" t="s">
        <v>159</v>
      </c>
      <c r="AT128" s="24" t="s">
        <v>154</v>
      </c>
      <c r="AU128" s="24" t="s">
        <v>82</v>
      </c>
      <c r="AY128" s="24" t="s">
        <v>152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24" t="s">
        <v>82</v>
      </c>
      <c r="BK128" s="192">
        <f>ROUND(I128*H128,2)</f>
        <v>0</v>
      </c>
      <c r="BL128" s="24" t="s">
        <v>159</v>
      </c>
      <c r="BM128" s="24" t="s">
        <v>205</v>
      </c>
    </row>
    <row r="129" spans="2:65" s="11" customFormat="1" ht="29.85" customHeight="1">
      <c r="B129" s="167"/>
      <c r="D129" s="168" t="s">
        <v>70</v>
      </c>
      <c r="E129" s="178" t="s">
        <v>206</v>
      </c>
      <c r="F129" s="178" t="s">
        <v>207</v>
      </c>
      <c r="I129" s="170"/>
      <c r="J129" s="179">
        <f>BK129</f>
        <v>0</v>
      </c>
      <c r="L129" s="167"/>
      <c r="M129" s="172"/>
      <c r="N129" s="173"/>
      <c r="O129" s="173"/>
      <c r="P129" s="174">
        <f>SUM(P130:P134)</f>
        <v>0</v>
      </c>
      <c r="Q129" s="173"/>
      <c r="R129" s="174">
        <f>SUM(R130:R134)</f>
        <v>0</v>
      </c>
      <c r="S129" s="173"/>
      <c r="T129" s="175">
        <f>SUM(T130:T134)</f>
        <v>0</v>
      </c>
      <c r="AR129" s="168" t="s">
        <v>75</v>
      </c>
      <c r="AT129" s="176" t="s">
        <v>70</v>
      </c>
      <c r="AU129" s="176" t="s">
        <v>75</v>
      </c>
      <c r="AY129" s="168" t="s">
        <v>152</v>
      </c>
      <c r="BK129" s="177">
        <f>SUM(BK130:BK134)</f>
        <v>0</v>
      </c>
    </row>
    <row r="130" spans="2:65" s="1" customFormat="1" ht="25.5" customHeight="1">
      <c r="B130" s="180"/>
      <c r="C130" s="181" t="s">
        <v>190</v>
      </c>
      <c r="D130" s="181" t="s">
        <v>154</v>
      </c>
      <c r="E130" s="182" t="s">
        <v>208</v>
      </c>
      <c r="F130" s="183" t="s">
        <v>209</v>
      </c>
      <c r="G130" s="184" t="s">
        <v>157</v>
      </c>
      <c r="H130" s="185">
        <v>1.7150000000000001</v>
      </c>
      <c r="I130" s="186"/>
      <c r="J130" s="187">
        <f>ROUND(I130*H130,2)</f>
        <v>0</v>
      </c>
      <c r="K130" s="183" t="s">
        <v>158</v>
      </c>
      <c r="L130" s="41"/>
      <c r="M130" s="188" t="s">
        <v>5</v>
      </c>
      <c r="N130" s="189" t="s">
        <v>43</v>
      </c>
      <c r="O130" s="42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AR130" s="24" t="s">
        <v>159</v>
      </c>
      <c r="AT130" s="24" t="s">
        <v>154</v>
      </c>
      <c r="AU130" s="24" t="s">
        <v>82</v>
      </c>
      <c r="AY130" s="24" t="s">
        <v>152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24" t="s">
        <v>82</v>
      </c>
      <c r="BK130" s="192">
        <f>ROUND(I130*H130,2)</f>
        <v>0</v>
      </c>
      <c r="BL130" s="24" t="s">
        <v>159</v>
      </c>
      <c r="BM130" s="24" t="s">
        <v>210</v>
      </c>
    </row>
    <row r="131" spans="2:65" s="1" customFormat="1" ht="25.5" customHeight="1">
      <c r="B131" s="180"/>
      <c r="C131" s="181" t="s">
        <v>211</v>
      </c>
      <c r="D131" s="181" t="s">
        <v>154</v>
      </c>
      <c r="E131" s="182" t="s">
        <v>212</v>
      </c>
      <c r="F131" s="183" t="s">
        <v>213</v>
      </c>
      <c r="G131" s="184" t="s">
        <v>157</v>
      </c>
      <c r="H131" s="185">
        <v>1.7150000000000001</v>
      </c>
      <c r="I131" s="186"/>
      <c r="J131" s="187">
        <f>ROUND(I131*H131,2)</f>
        <v>0</v>
      </c>
      <c r="K131" s="183" t="s">
        <v>158</v>
      </c>
      <c r="L131" s="41"/>
      <c r="M131" s="188" t="s">
        <v>5</v>
      </c>
      <c r="N131" s="189" t="s">
        <v>43</v>
      </c>
      <c r="O131" s="42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AR131" s="24" t="s">
        <v>159</v>
      </c>
      <c r="AT131" s="24" t="s">
        <v>154</v>
      </c>
      <c r="AU131" s="24" t="s">
        <v>82</v>
      </c>
      <c r="AY131" s="24" t="s">
        <v>152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24" t="s">
        <v>82</v>
      </c>
      <c r="BK131" s="192">
        <f>ROUND(I131*H131,2)</f>
        <v>0</v>
      </c>
      <c r="BL131" s="24" t="s">
        <v>159</v>
      </c>
      <c r="BM131" s="24" t="s">
        <v>214</v>
      </c>
    </row>
    <row r="132" spans="2:65" s="1" customFormat="1" ht="25.5" customHeight="1">
      <c r="B132" s="180"/>
      <c r="C132" s="181" t="s">
        <v>215</v>
      </c>
      <c r="D132" s="181" t="s">
        <v>154</v>
      </c>
      <c r="E132" s="182" t="s">
        <v>216</v>
      </c>
      <c r="F132" s="183" t="s">
        <v>217</v>
      </c>
      <c r="G132" s="184" t="s">
        <v>157</v>
      </c>
      <c r="H132" s="185">
        <v>15.435</v>
      </c>
      <c r="I132" s="186"/>
      <c r="J132" s="187">
        <f>ROUND(I132*H132,2)</f>
        <v>0</v>
      </c>
      <c r="K132" s="183" t="s">
        <v>158</v>
      </c>
      <c r="L132" s="41"/>
      <c r="M132" s="188" t="s">
        <v>5</v>
      </c>
      <c r="N132" s="189" t="s">
        <v>43</v>
      </c>
      <c r="O132" s="42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AR132" s="24" t="s">
        <v>159</v>
      </c>
      <c r="AT132" s="24" t="s">
        <v>154</v>
      </c>
      <c r="AU132" s="24" t="s">
        <v>82</v>
      </c>
      <c r="AY132" s="24" t="s">
        <v>152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24" t="s">
        <v>82</v>
      </c>
      <c r="BK132" s="192">
        <f>ROUND(I132*H132,2)</f>
        <v>0</v>
      </c>
      <c r="BL132" s="24" t="s">
        <v>159</v>
      </c>
      <c r="BM132" s="24" t="s">
        <v>218</v>
      </c>
    </row>
    <row r="133" spans="2:65" s="12" customFormat="1" ht="13.5">
      <c r="B133" s="193"/>
      <c r="D133" s="194" t="s">
        <v>161</v>
      </c>
      <c r="E133" s="195" t="s">
        <v>5</v>
      </c>
      <c r="F133" s="196" t="s">
        <v>219</v>
      </c>
      <c r="H133" s="197">
        <v>15.435</v>
      </c>
      <c r="I133" s="198"/>
      <c r="L133" s="193"/>
      <c r="M133" s="199"/>
      <c r="N133" s="200"/>
      <c r="O133" s="200"/>
      <c r="P133" s="200"/>
      <c r="Q133" s="200"/>
      <c r="R133" s="200"/>
      <c r="S133" s="200"/>
      <c r="T133" s="201"/>
      <c r="AT133" s="195" t="s">
        <v>161</v>
      </c>
      <c r="AU133" s="195" t="s">
        <v>82</v>
      </c>
      <c r="AV133" s="12" t="s">
        <v>82</v>
      </c>
      <c r="AW133" s="12" t="s">
        <v>35</v>
      </c>
      <c r="AX133" s="12" t="s">
        <v>75</v>
      </c>
      <c r="AY133" s="195" t="s">
        <v>152</v>
      </c>
    </row>
    <row r="134" spans="2:65" s="1" customFormat="1" ht="16.5" customHeight="1">
      <c r="B134" s="180"/>
      <c r="C134" s="181" t="s">
        <v>220</v>
      </c>
      <c r="D134" s="181" t="s">
        <v>154</v>
      </c>
      <c r="E134" s="182" t="s">
        <v>221</v>
      </c>
      <c r="F134" s="183" t="s">
        <v>222</v>
      </c>
      <c r="G134" s="184" t="s">
        <v>157</v>
      </c>
      <c r="H134" s="185">
        <v>1.7150000000000001</v>
      </c>
      <c r="I134" s="186"/>
      <c r="J134" s="187">
        <f>ROUND(I134*H134,2)</f>
        <v>0</v>
      </c>
      <c r="K134" s="183" t="s">
        <v>158</v>
      </c>
      <c r="L134" s="41"/>
      <c r="M134" s="188" t="s">
        <v>5</v>
      </c>
      <c r="N134" s="189" t="s">
        <v>43</v>
      </c>
      <c r="O134" s="42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AR134" s="24" t="s">
        <v>159</v>
      </c>
      <c r="AT134" s="24" t="s">
        <v>154</v>
      </c>
      <c r="AU134" s="24" t="s">
        <v>82</v>
      </c>
      <c r="AY134" s="24" t="s">
        <v>152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24" t="s">
        <v>82</v>
      </c>
      <c r="BK134" s="192">
        <f>ROUND(I134*H134,2)</f>
        <v>0</v>
      </c>
      <c r="BL134" s="24" t="s">
        <v>159</v>
      </c>
      <c r="BM134" s="24" t="s">
        <v>223</v>
      </c>
    </row>
    <row r="135" spans="2:65" s="11" customFormat="1" ht="29.85" customHeight="1">
      <c r="B135" s="167"/>
      <c r="D135" s="168" t="s">
        <v>70</v>
      </c>
      <c r="E135" s="178" t="s">
        <v>224</v>
      </c>
      <c r="F135" s="178" t="s">
        <v>225</v>
      </c>
      <c r="I135" s="170"/>
      <c r="J135" s="179">
        <f>BK135</f>
        <v>0</v>
      </c>
      <c r="L135" s="167"/>
      <c r="M135" s="172"/>
      <c r="N135" s="173"/>
      <c r="O135" s="173"/>
      <c r="P135" s="174">
        <f>P136</f>
        <v>0</v>
      </c>
      <c r="Q135" s="173"/>
      <c r="R135" s="174">
        <f>R136</f>
        <v>0</v>
      </c>
      <c r="S135" s="173"/>
      <c r="T135" s="175">
        <f>T136</f>
        <v>0</v>
      </c>
      <c r="AR135" s="168" t="s">
        <v>75</v>
      </c>
      <c r="AT135" s="176" t="s">
        <v>70</v>
      </c>
      <c r="AU135" s="176" t="s">
        <v>75</v>
      </c>
      <c r="AY135" s="168" t="s">
        <v>152</v>
      </c>
      <c r="BK135" s="177">
        <f>BK136</f>
        <v>0</v>
      </c>
    </row>
    <row r="136" spans="2:65" s="1" customFormat="1" ht="16.5" customHeight="1">
      <c r="B136" s="180"/>
      <c r="C136" s="181" t="s">
        <v>226</v>
      </c>
      <c r="D136" s="181" t="s">
        <v>154</v>
      </c>
      <c r="E136" s="182" t="s">
        <v>227</v>
      </c>
      <c r="F136" s="183" t="s">
        <v>228</v>
      </c>
      <c r="G136" s="184" t="s">
        <v>157</v>
      </c>
      <c r="H136" s="185">
        <v>1.208</v>
      </c>
      <c r="I136" s="186"/>
      <c r="J136" s="187">
        <f>ROUND(I136*H136,2)</f>
        <v>0</v>
      </c>
      <c r="K136" s="183" t="s">
        <v>158</v>
      </c>
      <c r="L136" s="41"/>
      <c r="M136" s="188" t="s">
        <v>5</v>
      </c>
      <c r="N136" s="189" t="s">
        <v>43</v>
      </c>
      <c r="O136" s="42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AR136" s="24" t="s">
        <v>159</v>
      </c>
      <c r="AT136" s="24" t="s">
        <v>154</v>
      </c>
      <c r="AU136" s="24" t="s">
        <v>82</v>
      </c>
      <c r="AY136" s="24" t="s">
        <v>152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24" t="s">
        <v>82</v>
      </c>
      <c r="BK136" s="192">
        <f>ROUND(I136*H136,2)</f>
        <v>0</v>
      </c>
      <c r="BL136" s="24" t="s">
        <v>159</v>
      </c>
      <c r="BM136" s="24" t="s">
        <v>229</v>
      </c>
    </row>
    <row r="137" spans="2:65" s="11" customFormat="1" ht="37.35" customHeight="1">
      <c r="B137" s="167"/>
      <c r="D137" s="168" t="s">
        <v>70</v>
      </c>
      <c r="E137" s="169" t="s">
        <v>230</v>
      </c>
      <c r="F137" s="169" t="s">
        <v>231</v>
      </c>
      <c r="I137" s="170"/>
      <c r="J137" s="171">
        <f>BK137</f>
        <v>0</v>
      </c>
      <c r="L137" s="167"/>
      <c r="M137" s="172"/>
      <c r="N137" s="173"/>
      <c r="O137" s="173"/>
      <c r="P137" s="174">
        <f>P138+P164+P183+P189+P191+P212+P263</f>
        <v>0</v>
      </c>
      <c r="Q137" s="173"/>
      <c r="R137" s="174">
        <f>R138+R164+R183+R189+R191+R212+R263</f>
        <v>6.2160163799999992</v>
      </c>
      <c r="S137" s="173"/>
      <c r="T137" s="175">
        <f>T138+T164+T183+T189+T191+T212+T263</f>
        <v>1.7145909799999999</v>
      </c>
      <c r="AR137" s="168" t="s">
        <v>82</v>
      </c>
      <c r="AT137" s="176" t="s">
        <v>70</v>
      </c>
      <c r="AU137" s="176" t="s">
        <v>71</v>
      </c>
      <c r="AY137" s="168" t="s">
        <v>152</v>
      </c>
      <c r="BK137" s="177">
        <f>BK138+BK164+BK183+BK189+BK191+BK212+BK263</f>
        <v>0</v>
      </c>
    </row>
    <row r="138" spans="2:65" s="11" customFormat="1" ht="19.899999999999999" customHeight="1">
      <c r="B138" s="167"/>
      <c r="D138" s="168" t="s">
        <v>70</v>
      </c>
      <c r="E138" s="178" t="s">
        <v>232</v>
      </c>
      <c r="F138" s="178" t="s">
        <v>233</v>
      </c>
      <c r="I138" s="170"/>
      <c r="J138" s="179">
        <f>BK138</f>
        <v>0</v>
      </c>
      <c r="L138" s="167"/>
      <c r="M138" s="172"/>
      <c r="N138" s="173"/>
      <c r="O138" s="173"/>
      <c r="P138" s="174">
        <f>SUM(P139:P163)</f>
        <v>0</v>
      </c>
      <c r="Q138" s="173"/>
      <c r="R138" s="174">
        <f>SUM(R139:R163)</f>
        <v>1.2836814999999999</v>
      </c>
      <c r="S138" s="173"/>
      <c r="T138" s="175">
        <f>SUM(T139:T163)</f>
        <v>1.01616</v>
      </c>
      <c r="AR138" s="168" t="s">
        <v>82</v>
      </c>
      <c r="AT138" s="176" t="s">
        <v>70</v>
      </c>
      <c r="AU138" s="176" t="s">
        <v>75</v>
      </c>
      <c r="AY138" s="168" t="s">
        <v>152</v>
      </c>
      <c r="BK138" s="177">
        <f>SUM(BK139:BK163)</f>
        <v>0</v>
      </c>
    </row>
    <row r="139" spans="2:65" s="1" customFormat="1" ht="25.5" customHeight="1">
      <c r="B139" s="180"/>
      <c r="C139" s="181" t="s">
        <v>234</v>
      </c>
      <c r="D139" s="181" t="s">
        <v>154</v>
      </c>
      <c r="E139" s="182" t="s">
        <v>235</v>
      </c>
      <c r="F139" s="183" t="s">
        <v>236</v>
      </c>
      <c r="G139" s="184" t="s">
        <v>194</v>
      </c>
      <c r="H139" s="185">
        <v>506.88</v>
      </c>
      <c r="I139" s="186"/>
      <c r="J139" s="187">
        <f>ROUND(I139*H139,2)</f>
        <v>0</v>
      </c>
      <c r="K139" s="183" t="s">
        <v>158</v>
      </c>
      <c r="L139" s="41"/>
      <c r="M139" s="188" t="s">
        <v>5</v>
      </c>
      <c r="N139" s="189" t="s">
        <v>43</v>
      </c>
      <c r="O139" s="42"/>
      <c r="P139" s="190">
        <f>O139*H139</f>
        <v>0</v>
      </c>
      <c r="Q139" s="190">
        <v>0</v>
      </c>
      <c r="R139" s="190">
        <f>Q139*H139</f>
        <v>0</v>
      </c>
      <c r="S139" s="190">
        <v>2E-3</v>
      </c>
      <c r="T139" s="191">
        <f>S139*H139</f>
        <v>1.01376</v>
      </c>
      <c r="AR139" s="24" t="s">
        <v>237</v>
      </c>
      <c r="AT139" s="24" t="s">
        <v>154</v>
      </c>
      <c r="AU139" s="24" t="s">
        <v>82</v>
      </c>
      <c r="AY139" s="24" t="s">
        <v>152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24" t="s">
        <v>82</v>
      </c>
      <c r="BK139" s="192">
        <f>ROUND(I139*H139,2)</f>
        <v>0</v>
      </c>
      <c r="BL139" s="24" t="s">
        <v>237</v>
      </c>
      <c r="BM139" s="24" t="s">
        <v>238</v>
      </c>
    </row>
    <row r="140" spans="2:65" s="12" customFormat="1" ht="13.5">
      <c r="B140" s="193"/>
      <c r="D140" s="194" t="s">
        <v>161</v>
      </c>
      <c r="E140" s="195" t="s">
        <v>5</v>
      </c>
      <c r="F140" s="196" t="s">
        <v>239</v>
      </c>
      <c r="H140" s="197">
        <v>506.88</v>
      </c>
      <c r="I140" s="198"/>
      <c r="L140" s="193"/>
      <c r="M140" s="199"/>
      <c r="N140" s="200"/>
      <c r="O140" s="200"/>
      <c r="P140" s="200"/>
      <c r="Q140" s="200"/>
      <c r="R140" s="200"/>
      <c r="S140" s="200"/>
      <c r="T140" s="201"/>
      <c r="AT140" s="195" t="s">
        <v>161</v>
      </c>
      <c r="AU140" s="195" t="s">
        <v>82</v>
      </c>
      <c r="AV140" s="12" t="s">
        <v>82</v>
      </c>
      <c r="AW140" s="12" t="s">
        <v>35</v>
      </c>
      <c r="AX140" s="12" t="s">
        <v>75</v>
      </c>
      <c r="AY140" s="195" t="s">
        <v>152</v>
      </c>
    </row>
    <row r="141" spans="2:65" s="1" customFormat="1" ht="16.5" customHeight="1">
      <c r="B141" s="180"/>
      <c r="C141" s="181" t="s">
        <v>11</v>
      </c>
      <c r="D141" s="181" t="s">
        <v>154</v>
      </c>
      <c r="E141" s="182" t="s">
        <v>240</v>
      </c>
      <c r="F141" s="183" t="s">
        <v>241</v>
      </c>
      <c r="G141" s="184" t="s">
        <v>181</v>
      </c>
      <c r="H141" s="185">
        <v>8</v>
      </c>
      <c r="I141" s="186"/>
      <c r="J141" s="187">
        <f>ROUND(I141*H141,2)</f>
        <v>0</v>
      </c>
      <c r="K141" s="183" t="s">
        <v>158</v>
      </c>
      <c r="L141" s="41"/>
      <c r="M141" s="188" t="s">
        <v>5</v>
      </c>
      <c r="N141" s="189" t="s">
        <v>43</v>
      </c>
      <c r="O141" s="42"/>
      <c r="P141" s="190">
        <f>O141*H141</f>
        <v>0</v>
      </c>
      <c r="Q141" s="190">
        <v>0</v>
      </c>
      <c r="R141" s="190">
        <f>Q141*H141</f>
        <v>0</v>
      </c>
      <c r="S141" s="190">
        <v>2.9999999999999997E-4</v>
      </c>
      <c r="T141" s="191">
        <f>S141*H141</f>
        <v>2.3999999999999998E-3</v>
      </c>
      <c r="AR141" s="24" t="s">
        <v>237</v>
      </c>
      <c r="AT141" s="24" t="s">
        <v>154</v>
      </c>
      <c r="AU141" s="24" t="s">
        <v>82</v>
      </c>
      <c r="AY141" s="24" t="s">
        <v>152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24" t="s">
        <v>82</v>
      </c>
      <c r="BK141" s="192">
        <f>ROUND(I141*H141,2)</f>
        <v>0</v>
      </c>
      <c r="BL141" s="24" t="s">
        <v>237</v>
      </c>
      <c r="BM141" s="24" t="s">
        <v>242</v>
      </c>
    </row>
    <row r="142" spans="2:65" s="1" customFormat="1" ht="16.5" customHeight="1">
      <c r="B142" s="180"/>
      <c r="C142" s="181" t="s">
        <v>237</v>
      </c>
      <c r="D142" s="181" t="s">
        <v>154</v>
      </c>
      <c r="E142" s="182" t="s">
        <v>243</v>
      </c>
      <c r="F142" s="183" t="s">
        <v>244</v>
      </c>
      <c r="G142" s="184" t="s">
        <v>194</v>
      </c>
      <c r="H142" s="185">
        <v>40</v>
      </c>
      <c r="I142" s="186"/>
      <c r="J142" s="187">
        <f>ROUND(I142*H142,2)</f>
        <v>0</v>
      </c>
      <c r="K142" s="183" t="s">
        <v>5</v>
      </c>
      <c r="L142" s="41"/>
      <c r="M142" s="188" t="s">
        <v>5</v>
      </c>
      <c r="N142" s="189" t="s">
        <v>43</v>
      </c>
      <c r="O142" s="42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AR142" s="24" t="s">
        <v>237</v>
      </c>
      <c r="AT142" s="24" t="s">
        <v>154</v>
      </c>
      <c r="AU142" s="24" t="s">
        <v>82</v>
      </c>
      <c r="AY142" s="24" t="s">
        <v>152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24" t="s">
        <v>82</v>
      </c>
      <c r="BK142" s="192">
        <f>ROUND(I142*H142,2)</f>
        <v>0</v>
      </c>
      <c r="BL142" s="24" t="s">
        <v>237</v>
      </c>
      <c r="BM142" s="24" t="s">
        <v>245</v>
      </c>
    </row>
    <row r="143" spans="2:65" s="1" customFormat="1" ht="25.5" customHeight="1">
      <c r="B143" s="180"/>
      <c r="C143" s="181" t="s">
        <v>246</v>
      </c>
      <c r="D143" s="181" t="s">
        <v>154</v>
      </c>
      <c r="E143" s="182" t="s">
        <v>247</v>
      </c>
      <c r="F143" s="183" t="s">
        <v>248</v>
      </c>
      <c r="G143" s="184" t="s">
        <v>194</v>
      </c>
      <c r="H143" s="185">
        <v>545</v>
      </c>
      <c r="I143" s="186"/>
      <c r="J143" s="187">
        <f>ROUND(I143*H143,2)</f>
        <v>0</v>
      </c>
      <c r="K143" s="183" t="s">
        <v>5</v>
      </c>
      <c r="L143" s="41"/>
      <c r="M143" s="188" t="s">
        <v>5</v>
      </c>
      <c r="N143" s="189" t="s">
        <v>43</v>
      </c>
      <c r="O143" s="42"/>
      <c r="P143" s="190">
        <f>O143*H143</f>
        <v>0</v>
      </c>
      <c r="Q143" s="190">
        <v>3.0000000000000001E-5</v>
      </c>
      <c r="R143" s="190">
        <f>Q143*H143</f>
        <v>1.635E-2</v>
      </c>
      <c r="S143" s="190">
        <v>0</v>
      </c>
      <c r="T143" s="191">
        <f>S143*H143</f>
        <v>0</v>
      </c>
      <c r="AR143" s="24" t="s">
        <v>237</v>
      </c>
      <c r="AT143" s="24" t="s">
        <v>154</v>
      </c>
      <c r="AU143" s="24" t="s">
        <v>82</v>
      </c>
      <c r="AY143" s="24" t="s">
        <v>152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24" t="s">
        <v>82</v>
      </c>
      <c r="BK143" s="192">
        <f>ROUND(I143*H143,2)</f>
        <v>0</v>
      </c>
      <c r="BL143" s="24" t="s">
        <v>237</v>
      </c>
      <c r="BM143" s="24" t="s">
        <v>249</v>
      </c>
    </row>
    <row r="144" spans="2:65" s="1" customFormat="1" ht="40.5">
      <c r="B144" s="41"/>
      <c r="D144" s="194" t="s">
        <v>169</v>
      </c>
      <c r="F144" s="210" t="s">
        <v>250</v>
      </c>
      <c r="I144" s="211"/>
      <c r="L144" s="41"/>
      <c r="M144" s="212"/>
      <c r="N144" s="42"/>
      <c r="O144" s="42"/>
      <c r="P144" s="42"/>
      <c r="Q144" s="42"/>
      <c r="R144" s="42"/>
      <c r="S144" s="42"/>
      <c r="T144" s="70"/>
      <c r="AT144" s="24" t="s">
        <v>169</v>
      </c>
      <c r="AU144" s="24" t="s">
        <v>82</v>
      </c>
    </row>
    <row r="145" spans="2:65" s="12" customFormat="1" ht="13.5">
      <c r="B145" s="193"/>
      <c r="D145" s="194" t="s">
        <v>161</v>
      </c>
      <c r="E145" s="195" t="s">
        <v>5</v>
      </c>
      <c r="F145" s="196" t="s">
        <v>251</v>
      </c>
      <c r="H145" s="197">
        <v>514.55999999999995</v>
      </c>
      <c r="I145" s="198"/>
      <c r="L145" s="193"/>
      <c r="M145" s="199"/>
      <c r="N145" s="200"/>
      <c r="O145" s="200"/>
      <c r="P145" s="200"/>
      <c r="Q145" s="200"/>
      <c r="R145" s="200"/>
      <c r="S145" s="200"/>
      <c r="T145" s="201"/>
      <c r="AT145" s="195" t="s">
        <v>161</v>
      </c>
      <c r="AU145" s="195" t="s">
        <v>82</v>
      </c>
      <c r="AV145" s="12" t="s">
        <v>82</v>
      </c>
      <c r="AW145" s="12" t="s">
        <v>35</v>
      </c>
      <c r="AX145" s="12" t="s">
        <v>71</v>
      </c>
      <c r="AY145" s="195" t="s">
        <v>152</v>
      </c>
    </row>
    <row r="146" spans="2:65" s="12" customFormat="1" ht="13.5">
      <c r="B146" s="193"/>
      <c r="D146" s="194" t="s">
        <v>161</v>
      </c>
      <c r="E146" s="195" t="s">
        <v>5</v>
      </c>
      <c r="F146" s="196" t="s">
        <v>252</v>
      </c>
      <c r="H146" s="197">
        <v>11.78</v>
      </c>
      <c r="I146" s="198"/>
      <c r="L146" s="193"/>
      <c r="M146" s="199"/>
      <c r="N146" s="200"/>
      <c r="O146" s="200"/>
      <c r="P146" s="200"/>
      <c r="Q146" s="200"/>
      <c r="R146" s="200"/>
      <c r="S146" s="200"/>
      <c r="T146" s="201"/>
      <c r="AT146" s="195" t="s">
        <v>161</v>
      </c>
      <c r="AU146" s="195" t="s">
        <v>82</v>
      </c>
      <c r="AV146" s="12" t="s">
        <v>82</v>
      </c>
      <c r="AW146" s="12" t="s">
        <v>35</v>
      </c>
      <c r="AX146" s="12" t="s">
        <v>71</v>
      </c>
      <c r="AY146" s="195" t="s">
        <v>152</v>
      </c>
    </row>
    <row r="147" spans="2:65" s="12" customFormat="1" ht="13.5">
      <c r="B147" s="193"/>
      <c r="D147" s="194" t="s">
        <v>161</v>
      </c>
      <c r="E147" s="195" t="s">
        <v>5</v>
      </c>
      <c r="F147" s="196" t="s">
        <v>253</v>
      </c>
      <c r="H147" s="197">
        <v>6.3</v>
      </c>
      <c r="I147" s="198"/>
      <c r="L147" s="193"/>
      <c r="M147" s="199"/>
      <c r="N147" s="200"/>
      <c r="O147" s="200"/>
      <c r="P147" s="200"/>
      <c r="Q147" s="200"/>
      <c r="R147" s="200"/>
      <c r="S147" s="200"/>
      <c r="T147" s="201"/>
      <c r="AT147" s="195" t="s">
        <v>161</v>
      </c>
      <c r="AU147" s="195" t="s">
        <v>82</v>
      </c>
      <c r="AV147" s="12" t="s">
        <v>82</v>
      </c>
      <c r="AW147" s="12" t="s">
        <v>35</v>
      </c>
      <c r="AX147" s="12" t="s">
        <v>71</v>
      </c>
      <c r="AY147" s="195" t="s">
        <v>152</v>
      </c>
    </row>
    <row r="148" spans="2:65" s="12" customFormat="1" ht="13.5">
      <c r="B148" s="193"/>
      <c r="D148" s="194" t="s">
        <v>161</v>
      </c>
      <c r="E148" s="195" t="s">
        <v>5</v>
      </c>
      <c r="F148" s="196" t="s">
        <v>254</v>
      </c>
      <c r="H148" s="197">
        <v>4.16</v>
      </c>
      <c r="I148" s="198"/>
      <c r="L148" s="193"/>
      <c r="M148" s="199"/>
      <c r="N148" s="200"/>
      <c r="O148" s="200"/>
      <c r="P148" s="200"/>
      <c r="Q148" s="200"/>
      <c r="R148" s="200"/>
      <c r="S148" s="200"/>
      <c r="T148" s="201"/>
      <c r="AT148" s="195" t="s">
        <v>161</v>
      </c>
      <c r="AU148" s="195" t="s">
        <v>82</v>
      </c>
      <c r="AV148" s="12" t="s">
        <v>82</v>
      </c>
      <c r="AW148" s="12" t="s">
        <v>35</v>
      </c>
      <c r="AX148" s="12" t="s">
        <v>71</v>
      </c>
      <c r="AY148" s="195" t="s">
        <v>152</v>
      </c>
    </row>
    <row r="149" spans="2:65" s="12" customFormat="1" ht="13.5">
      <c r="B149" s="193"/>
      <c r="D149" s="194" t="s">
        <v>161</v>
      </c>
      <c r="E149" s="195" t="s">
        <v>5</v>
      </c>
      <c r="F149" s="196" t="s">
        <v>255</v>
      </c>
      <c r="H149" s="197">
        <v>2.76</v>
      </c>
      <c r="I149" s="198"/>
      <c r="L149" s="193"/>
      <c r="M149" s="199"/>
      <c r="N149" s="200"/>
      <c r="O149" s="200"/>
      <c r="P149" s="200"/>
      <c r="Q149" s="200"/>
      <c r="R149" s="200"/>
      <c r="S149" s="200"/>
      <c r="T149" s="201"/>
      <c r="AT149" s="195" t="s">
        <v>161</v>
      </c>
      <c r="AU149" s="195" t="s">
        <v>82</v>
      </c>
      <c r="AV149" s="12" t="s">
        <v>82</v>
      </c>
      <c r="AW149" s="12" t="s">
        <v>35</v>
      </c>
      <c r="AX149" s="12" t="s">
        <v>71</v>
      </c>
      <c r="AY149" s="195" t="s">
        <v>152</v>
      </c>
    </row>
    <row r="150" spans="2:65" s="12" customFormat="1" ht="13.5">
      <c r="B150" s="193"/>
      <c r="D150" s="194" t="s">
        <v>161</v>
      </c>
      <c r="E150" s="195" t="s">
        <v>5</v>
      </c>
      <c r="F150" s="196" t="s">
        <v>256</v>
      </c>
      <c r="H150" s="197">
        <v>3.36</v>
      </c>
      <c r="I150" s="198"/>
      <c r="L150" s="193"/>
      <c r="M150" s="199"/>
      <c r="N150" s="200"/>
      <c r="O150" s="200"/>
      <c r="P150" s="200"/>
      <c r="Q150" s="200"/>
      <c r="R150" s="200"/>
      <c r="S150" s="200"/>
      <c r="T150" s="201"/>
      <c r="AT150" s="195" t="s">
        <v>161</v>
      </c>
      <c r="AU150" s="195" t="s">
        <v>82</v>
      </c>
      <c r="AV150" s="12" t="s">
        <v>82</v>
      </c>
      <c r="AW150" s="12" t="s">
        <v>35</v>
      </c>
      <c r="AX150" s="12" t="s">
        <v>71</v>
      </c>
      <c r="AY150" s="195" t="s">
        <v>152</v>
      </c>
    </row>
    <row r="151" spans="2:65" s="12" customFormat="1" ht="13.5">
      <c r="B151" s="193"/>
      <c r="D151" s="194" t="s">
        <v>161</v>
      </c>
      <c r="E151" s="195" t="s">
        <v>5</v>
      </c>
      <c r="F151" s="196" t="s">
        <v>257</v>
      </c>
      <c r="H151" s="197">
        <v>2.08</v>
      </c>
      <c r="I151" s="198"/>
      <c r="L151" s="193"/>
      <c r="M151" s="199"/>
      <c r="N151" s="200"/>
      <c r="O151" s="200"/>
      <c r="P151" s="200"/>
      <c r="Q151" s="200"/>
      <c r="R151" s="200"/>
      <c r="S151" s="200"/>
      <c r="T151" s="201"/>
      <c r="AT151" s="195" t="s">
        <v>161</v>
      </c>
      <c r="AU151" s="195" t="s">
        <v>82</v>
      </c>
      <c r="AV151" s="12" t="s">
        <v>82</v>
      </c>
      <c r="AW151" s="12" t="s">
        <v>35</v>
      </c>
      <c r="AX151" s="12" t="s">
        <v>71</v>
      </c>
      <c r="AY151" s="195" t="s">
        <v>152</v>
      </c>
    </row>
    <row r="152" spans="2:65" s="13" customFormat="1" ht="13.5">
      <c r="B152" s="202"/>
      <c r="D152" s="194" t="s">
        <v>161</v>
      </c>
      <c r="E152" s="203" t="s">
        <v>5</v>
      </c>
      <c r="F152" s="204" t="s">
        <v>164</v>
      </c>
      <c r="H152" s="205">
        <v>545</v>
      </c>
      <c r="I152" s="206"/>
      <c r="L152" s="202"/>
      <c r="M152" s="207"/>
      <c r="N152" s="208"/>
      <c r="O152" s="208"/>
      <c r="P152" s="208"/>
      <c r="Q152" s="208"/>
      <c r="R152" s="208"/>
      <c r="S152" s="208"/>
      <c r="T152" s="209"/>
      <c r="AT152" s="203" t="s">
        <v>161</v>
      </c>
      <c r="AU152" s="203" t="s">
        <v>82</v>
      </c>
      <c r="AV152" s="13" t="s">
        <v>159</v>
      </c>
      <c r="AW152" s="13" t="s">
        <v>35</v>
      </c>
      <c r="AX152" s="13" t="s">
        <v>75</v>
      </c>
      <c r="AY152" s="203" t="s">
        <v>152</v>
      </c>
    </row>
    <row r="153" spans="2:65" s="1" customFormat="1" ht="25.5" customHeight="1">
      <c r="B153" s="180"/>
      <c r="C153" s="213" t="s">
        <v>258</v>
      </c>
      <c r="D153" s="213" t="s">
        <v>259</v>
      </c>
      <c r="E153" s="214" t="s">
        <v>260</v>
      </c>
      <c r="F153" s="215" t="s">
        <v>261</v>
      </c>
      <c r="G153" s="216" t="s">
        <v>194</v>
      </c>
      <c r="H153" s="217">
        <v>626.75</v>
      </c>
      <c r="I153" s="218"/>
      <c r="J153" s="219">
        <f>ROUND(I153*H153,2)</f>
        <v>0</v>
      </c>
      <c r="K153" s="215" t="s">
        <v>5</v>
      </c>
      <c r="L153" s="220"/>
      <c r="M153" s="221" t="s">
        <v>5</v>
      </c>
      <c r="N153" s="222" t="s">
        <v>43</v>
      </c>
      <c r="O153" s="42"/>
      <c r="P153" s="190">
        <f>O153*H153</f>
        <v>0</v>
      </c>
      <c r="Q153" s="190">
        <v>1.9E-3</v>
      </c>
      <c r="R153" s="190">
        <f>Q153*H153</f>
        <v>1.190825</v>
      </c>
      <c r="S153" s="190">
        <v>0</v>
      </c>
      <c r="T153" s="191">
        <f>S153*H153</f>
        <v>0</v>
      </c>
      <c r="AR153" s="24" t="s">
        <v>262</v>
      </c>
      <c r="AT153" s="24" t="s">
        <v>259</v>
      </c>
      <c r="AU153" s="24" t="s">
        <v>82</v>
      </c>
      <c r="AY153" s="24" t="s">
        <v>152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24" t="s">
        <v>82</v>
      </c>
      <c r="BK153" s="192">
        <f>ROUND(I153*H153,2)</f>
        <v>0</v>
      </c>
      <c r="BL153" s="24" t="s">
        <v>237</v>
      </c>
      <c r="BM153" s="24" t="s">
        <v>263</v>
      </c>
    </row>
    <row r="154" spans="2:65" s="12" customFormat="1" ht="13.5">
      <c r="B154" s="193"/>
      <c r="D154" s="194" t="s">
        <v>161</v>
      </c>
      <c r="E154" s="195" t="s">
        <v>5</v>
      </c>
      <c r="F154" s="196" t="s">
        <v>264</v>
      </c>
      <c r="H154" s="197">
        <v>626.75</v>
      </c>
      <c r="I154" s="198"/>
      <c r="L154" s="193"/>
      <c r="M154" s="199"/>
      <c r="N154" s="200"/>
      <c r="O154" s="200"/>
      <c r="P154" s="200"/>
      <c r="Q154" s="200"/>
      <c r="R154" s="200"/>
      <c r="S154" s="200"/>
      <c r="T154" s="201"/>
      <c r="AT154" s="195" t="s">
        <v>161</v>
      </c>
      <c r="AU154" s="195" t="s">
        <v>82</v>
      </c>
      <c r="AV154" s="12" t="s">
        <v>82</v>
      </c>
      <c r="AW154" s="12" t="s">
        <v>35</v>
      </c>
      <c r="AX154" s="12" t="s">
        <v>75</v>
      </c>
      <c r="AY154" s="195" t="s">
        <v>152</v>
      </c>
    </row>
    <row r="155" spans="2:65" s="1" customFormat="1" ht="16.5" customHeight="1">
      <c r="B155" s="180"/>
      <c r="C155" s="181" t="s">
        <v>265</v>
      </c>
      <c r="D155" s="181" t="s">
        <v>154</v>
      </c>
      <c r="E155" s="182" t="s">
        <v>266</v>
      </c>
      <c r="F155" s="183" t="s">
        <v>267</v>
      </c>
      <c r="G155" s="184" t="s">
        <v>194</v>
      </c>
      <c r="H155" s="185">
        <v>545</v>
      </c>
      <c r="I155" s="186"/>
      <c r="J155" s="187">
        <f>ROUND(I155*H155,2)</f>
        <v>0</v>
      </c>
      <c r="K155" s="183" t="s">
        <v>158</v>
      </c>
      <c r="L155" s="41"/>
      <c r="M155" s="188" t="s">
        <v>5</v>
      </c>
      <c r="N155" s="189" t="s">
        <v>43</v>
      </c>
      <c r="O155" s="42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AR155" s="24" t="s">
        <v>237</v>
      </c>
      <c r="AT155" s="24" t="s">
        <v>154</v>
      </c>
      <c r="AU155" s="24" t="s">
        <v>82</v>
      </c>
      <c r="AY155" s="24" t="s">
        <v>152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24" t="s">
        <v>82</v>
      </c>
      <c r="BK155" s="192">
        <f>ROUND(I155*H155,2)</f>
        <v>0</v>
      </c>
      <c r="BL155" s="24" t="s">
        <v>237</v>
      </c>
      <c r="BM155" s="24" t="s">
        <v>268</v>
      </c>
    </row>
    <row r="156" spans="2:65" s="1" customFormat="1" ht="16.5" customHeight="1">
      <c r="B156" s="180"/>
      <c r="C156" s="213" t="s">
        <v>269</v>
      </c>
      <c r="D156" s="213" t="s">
        <v>259</v>
      </c>
      <c r="E156" s="214" t="s">
        <v>270</v>
      </c>
      <c r="F156" s="215" t="s">
        <v>271</v>
      </c>
      <c r="G156" s="216" t="s">
        <v>194</v>
      </c>
      <c r="H156" s="217">
        <v>626.75</v>
      </c>
      <c r="I156" s="218"/>
      <c r="J156" s="219">
        <f>ROUND(I156*H156,2)</f>
        <v>0</v>
      </c>
      <c r="K156" s="215" t="s">
        <v>5</v>
      </c>
      <c r="L156" s="220"/>
      <c r="M156" s="221" t="s">
        <v>5</v>
      </c>
      <c r="N156" s="222" t="s">
        <v>43</v>
      </c>
      <c r="O156" s="42"/>
      <c r="P156" s="190">
        <f>O156*H156</f>
        <v>0</v>
      </c>
      <c r="Q156" s="190">
        <v>1.1E-4</v>
      </c>
      <c r="R156" s="190">
        <f>Q156*H156</f>
        <v>6.8942500000000004E-2</v>
      </c>
      <c r="S156" s="190">
        <v>0</v>
      </c>
      <c r="T156" s="191">
        <f>S156*H156</f>
        <v>0</v>
      </c>
      <c r="AR156" s="24" t="s">
        <v>262</v>
      </c>
      <c r="AT156" s="24" t="s">
        <v>259</v>
      </c>
      <c r="AU156" s="24" t="s">
        <v>82</v>
      </c>
      <c r="AY156" s="24" t="s">
        <v>152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24" t="s">
        <v>82</v>
      </c>
      <c r="BK156" s="192">
        <f>ROUND(I156*H156,2)</f>
        <v>0</v>
      </c>
      <c r="BL156" s="24" t="s">
        <v>237</v>
      </c>
      <c r="BM156" s="24" t="s">
        <v>272</v>
      </c>
    </row>
    <row r="157" spans="2:65" s="12" customFormat="1" ht="13.5">
      <c r="B157" s="193"/>
      <c r="D157" s="194" t="s">
        <v>161</v>
      </c>
      <c r="E157" s="195" t="s">
        <v>5</v>
      </c>
      <c r="F157" s="196" t="s">
        <v>264</v>
      </c>
      <c r="H157" s="197">
        <v>626.75</v>
      </c>
      <c r="I157" s="198"/>
      <c r="L157" s="193"/>
      <c r="M157" s="199"/>
      <c r="N157" s="200"/>
      <c r="O157" s="200"/>
      <c r="P157" s="200"/>
      <c r="Q157" s="200"/>
      <c r="R157" s="200"/>
      <c r="S157" s="200"/>
      <c r="T157" s="201"/>
      <c r="AT157" s="195" t="s">
        <v>161</v>
      </c>
      <c r="AU157" s="195" t="s">
        <v>82</v>
      </c>
      <c r="AV157" s="12" t="s">
        <v>82</v>
      </c>
      <c r="AW157" s="12" t="s">
        <v>35</v>
      </c>
      <c r="AX157" s="12" t="s">
        <v>75</v>
      </c>
      <c r="AY157" s="195" t="s">
        <v>152</v>
      </c>
    </row>
    <row r="158" spans="2:65" s="1" customFormat="1" ht="16.5" customHeight="1">
      <c r="B158" s="180"/>
      <c r="C158" s="181" t="s">
        <v>10</v>
      </c>
      <c r="D158" s="181" t="s">
        <v>154</v>
      </c>
      <c r="E158" s="182" t="s">
        <v>273</v>
      </c>
      <c r="F158" s="183" t="s">
        <v>274</v>
      </c>
      <c r="G158" s="184" t="s">
        <v>275</v>
      </c>
      <c r="H158" s="185">
        <v>24.4</v>
      </c>
      <c r="I158" s="186"/>
      <c r="J158" s="187">
        <f>ROUND(I158*H158,2)</f>
        <v>0</v>
      </c>
      <c r="K158" s="183" t="s">
        <v>158</v>
      </c>
      <c r="L158" s="41"/>
      <c r="M158" s="188" t="s">
        <v>5</v>
      </c>
      <c r="N158" s="189" t="s">
        <v>43</v>
      </c>
      <c r="O158" s="42"/>
      <c r="P158" s="190">
        <f>O158*H158</f>
        <v>0</v>
      </c>
      <c r="Q158" s="190">
        <v>3.1E-4</v>
      </c>
      <c r="R158" s="190">
        <f>Q158*H158</f>
        <v>7.5639999999999995E-3</v>
      </c>
      <c r="S158" s="190">
        <v>0</v>
      </c>
      <c r="T158" s="191">
        <f>S158*H158</f>
        <v>0</v>
      </c>
      <c r="AR158" s="24" t="s">
        <v>237</v>
      </c>
      <c r="AT158" s="24" t="s">
        <v>154</v>
      </c>
      <c r="AU158" s="24" t="s">
        <v>82</v>
      </c>
      <c r="AY158" s="24" t="s">
        <v>152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24" t="s">
        <v>82</v>
      </c>
      <c r="BK158" s="192">
        <f>ROUND(I158*H158,2)</f>
        <v>0</v>
      </c>
      <c r="BL158" s="24" t="s">
        <v>237</v>
      </c>
      <c r="BM158" s="24" t="s">
        <v>276</v>
      </c>
    </row>
    <row r="159" spans="2:65" s="12" customFormat="1" ht="13.5">
      <c r="B159" s="193"/>
      <c r="D159" s="194" t="s">
        <v>161</v>
      </c>
      <c r="E159" s="195" t="s">
        <v>5</v>
      </c>
      <c r="F159" s="196" t="s">
        <v>277</v>
      </c>
      <c r="H159" s="197">
        <v>24.4</v>
      </c>
      <c r="I159" s="198"/>
      <c r="L159" s="193"/>
      <c r="M159" s="199"/>
      <c r="N159" s="200"/>
      <c r="O159" s="200"/>
      <c r="P159" s="200"/>
      <c r="Q159" s="200"/>
      <c r="R159" s="200"/>
      <c r="S159" s="200"/>
      <c r="T159" s="201"/>
      <c r="AT159" s="195" t="s">
        <v>161</v>
      </c>
      <c r="AU159" s="195" t="s">
        <v>82</v>
      </c>
      <c r="AV159" s="12" t="s">
        <v>82</v>
      </c>
      <c r="AW159" s="12" t="s">
        <v>35</v>
      </c>
      <c r="AX159" s="12" t="s">
        <v>75</v>
      </c>
      <c r="AY159" s="195" t="s">
        <v>152</v>
      </c>
    </row>
    <row r="160" spans="2:65" s="1" customFormat="1" ht="16.5" customHeight="1">
      <c r="B160" s="180"/>
      <c r="C160" s="213" t="s">
        <v>278</v>
      </c>
      <c r="D160" s="213" t="s">
        <v>259</v>
      </c>
      <c r="E160" s="214" t="s">
        <v>279</v>
      </c>
      <c r="F160" s="215" t="s">
        <v>280</v>
      </c>
      <c r="G160" s="216" t="s">
        <v>275</v>
      </c>
      <c r="H160" s="217">
        <v>26.84</v>
      </c>
      <c r="I160" s="218"/>
      <c r="J160" s="219">
        <f>ROUND(I160*H160,2)</f>
        <v>0</v>
      </c>
      <c r="K160" s="215" t="s">
        <v>5</v>
      </c>
      <c r="L160" s="220"/>
      <c r="M160" s="221" t="s">
        <v>5</v>
      </c>
      <c r="N160" s="222" t="s">
        <v>43</v>
      </c>
      <c r="O160" s="42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AR160" s="24" t="s">
        <v>262</v>
      </c>
      <c r="AT160" s="24" t="s">
        <v>259</v>
      </c>
      <c r="AU160" s="24" t="s">
        <v>82</v>
      </c>
      <c r="AY160" s="24" t="s">
        <v>152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24" t="s">
        <v>82</v>
      </c>
      <c r="BK160" s="192">
        <f>ROUND(I160*H160,2)</f>
        <v>0</v>
      </c>
      <c r="BL160" s="24" t="s">
        <v>237</v>
      </c>
      <c r="BM160" s="24" t="s">
        <v>281</v>
      </c>
    </row>
    <row r="161" spans="2:65" s="12" customFormat="1" ht="13.5">
      <c r="B161" s="193"/>
      <c r="D161" s="194" t="s">
        <v>161</v>
      </c>
      <c r="E161" s="195" t="s">
        <v>5</v>
      </c>
      <c r="F161" s="196" t="s">
        <v>282</v>
      </c>
      <c r="H161" s="197">
        <v>26.84</v>
      </c>
      <c r="I161" s="198"/>
      <c r="L161" s="193"/>
      <c r="M161" s="199"/>
      <c r="N161" s="200"/>
      <c r="O161" s="200"/>
      <c r="P161" s="200"/>
      <c r="Q161" s="200"/>
      <c r="R161" s="200"/>
      <c r="S161" s="200"/>
      <c r="T161" s="201"/>
      <c r="AT161" s="195" t="s">
        <v>161</v>
      </c>
      <c r="AU161" s="195" t="s">
        <v>82</v>
      </c>
      <c r="AV161" s="12" t="s">
        <v>82</v>
      </c>
      <c r="AW161" s="12" t="s">
        <v>35</v>
      </c>
      <c r="AX161" s="12" t="s">
        <v>75</v>
      </c>
      <c r="AY161" s="195" t="s">
        <v>152</v>
      </c>
    </row>
    <row r="162" spans="2:65" s="1" customFormat="1" ht="16.5" customHeight="1">
      <c r="B162" s="180"/>
      <c r="C162" s="181" t="s">
        <v>283</v>
      </c>
      <c r="D162" s="181" t="s">
        <v>154</v>
      </c>
      <c r="E162" s="182" t="s">
        <v>284</v>
      </c>
      <c r="F162" s="183" t="s">
        <v>285</v>
      </c>
      <c r="G162" s="184" t="s">
        <v>194</v>
      </c>
      <c r="H162" s="185">
        <v>36</v>
      </c>
      <c r="I162" s="186"/>
      <c r="J162" s="187">
        <f>ROUND(I162*H162,2)</f>
        <v>0</v>
      </c>
      <c r="K162" s="183" t="s">
        <v>5</v>
      </c>
      <c r="L162" s="41"/>
      <c r="M162" s="188" t="s">
        <v>5</v>
      </c>
      <c r="N162" s="189" t="s">
        <v>43</v>
      </c>
      <c r="O162" s="42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AR162" s="24" t="s">
        <v>237</v>
      </c>
      <c r="AT162" s="24" t="s">
        <v>154</v>
      </c>
      <c r="AU162" s="24" t="s">
        <v>82</v>
      </c>
      <c r="AY162" s="24" t="s">
        <v>152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24" t="s">
        <v>82</v>
      </c>
      <c r="BK162" s="192">
        <f>ROUND(I162*H162,2)</f>
        <v>0</v>
      </c>
      <c r="BL162" s="24" t="s">
        <v>237</v>
      </c>
      <c r="BM162" s="24" t="s">
        <v>286</v>
      </c>
    </row>
    <row r="163" spans="2:65" s="1" customFormat="1" ht="16.5" customHeight="1">
      <c r="B163" s="180"/>
      <c r="C163" s="181" t="s">
        <v>287</v>
      </c>
      <c r="D163" s="181" t="s">
        <v>154</v>
      </c>
      <c r="E163" s="182" t="s">
        <v>288</v>
      </c>
      <c r="F163" s="183" t="s">
        <v>289</v>
      </c>
      <c r="G163" s="184" t="s">
        <v>157</v>
      </c>
      <c r="H163" s="185">
        <v>1.284</v>
      </c>
      <c r="I163" s="186"/>
      <c r="J163" s="187">
        <f>ROUND(I163*H163,2)</f>
        <v>0</v>
      </c>
      <c r="K163" s="183" t="s">
        <v>158</v>
      </c>
      <c r="L163" s="41"/>
      <c r="M163" s="188" t="s">
        <v>5</v>
      </c>
      <c r="N163" s="189" t="s">
        <v>43</v>
      </c>
      <c r="O163" s="42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AR163" s="24" t="s">
        <v>237</v>
      </c>
      <c r="AT163" s="24" t="s">
        <v>154</v>
      </c>
      <c r="AU163" s="24" t="s">
        <v>82</v>
      </c>
      <c r="AY163" s="24" t="s">
        <v>152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24" t="s">
        <v>82</v>
      </c>
      <c r="BK163" s="192">
        <f>ROUND(I163*H163,2)</f>
        <v>0</v>
      </c>
      <c r="BL163" s="24" t="s">
        <v>237</v>
      </c>
      <c r="BM163" s="24" t="s">
        <v>290</v>
      </c>
    </row>
    <row r="164" spans="2:65" s="11" customFormat="1" ht="29.85" customHeight="1">
      <c r="B164" s="167"/>
      <c r="D164" s="168" t="s">
        <v>70</v>
      </c>
      <c r="E164" s="178" t="s">
        <v>291</v>
      </c>
      <c r="F164" s="178" t="s">
        <v>292</v>
      </c>
      <c r="I164" s="170"/>
      <c r="J164" s="179">
        <f>BK164</f>
        <v>0</v>
      </c>
      <c r="L164" s="167"/>
      <c r="M164" s="172"/>
      <c r="N164" s="173"/>
      <c r="O164" s="173"/>
      <c r="P164" s="174">
        <f>SUM(P165:P182)</f>
        <v>0</v>
      </c>
      <c r="Q164" s="173"/>
      <c r="R164" s="174">
        <f>SUM(R165:R182)</f>
        <v>3.2334653499999999</v>
      </c>
      <c r="S164" s="173"/>
      <c r="T164" s="175">
        <f>SUM(T165:T182)</f>
        <v>0</v>
      </c>
      <c r="AR164" s="168" t="s">
        <v>82</v>
      </c>
      <c r="AT164" s="176" t="s">
        <v>70</v>
      </c>
      <c r="AU164" s="176" t="s">
        <v>75</v>
      </c>
      <c r="AY164" s="168" t="s">
        <v>152</v>
      </c>
      <c r="BK164" s="177">
        <f>SUM(BK165:BK182)</f>
        <v>0</v>
      </c>
    </row>
    <row r="165" spans="2:65" s="1" customFormat="1" ht="25.5" customHeight="1">
      <c r="B165" s="180"/>
      <c r="C165" s="181" t="s">
        <v>293</v>
      </c>
      <c r="D165" s="181" t="s">
        <v>154</v>
      </c>
      <c r="E165" s="182" t="s">
        <v>294</v>
      </c>
      <c r="F165" s="183" t="s">
        <v>295</v>
      </c>
      <c r="G165" s="184" t="s">
        <v>194</v>
      </c>
      <c r="H165" s="185">
        <v>1039.02</v>
      </c>
      <c r="I165" s="186"/>
      <c r="J165" s="187">
        <f>ROUND(I165*H165,2)</f>
        <v>0</v>
      </c>
      <c r="K165" s="183" t="s">
        <v>158</v>
      </c>
      <c r="L165" s="41"/>
      <c r="M165" s="188" t="s">
        <v>5</v>
      </c>
      <c r="N165" s="189" t="s">
        <v>43</v>
      </c>
      <c r="O165" s="42"/>
      <c r="P165" s="190">
        <f>O165*H165</f>
        <v>0</v>
      </c>
      <c r="Q165" s="190">
        <v>5.8E-4</v>
      </c>
      <c r="R165" s="190">
        <f>Q165*H165</f>
        <v>0.60263160000000005</v>
      </c>
      <c r="S165" s="190">
        <v>0</v>
      </c>
      <c r="T165" s="191">
        <f>S165*H165</f>
        <v>0</v>
      </c>
      <c r="AR165" s="24" t="s">
        <v>237</v>
      </c>
      <c r="AT165" s="24" t="s">
        <v>154</v>
      </c>
      <c r="AU165" s="24" t="s">
        <v>82</v>
      </c>
      <c r="AY165" s="24" t="s">
        <v>152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24" t="s">
        <v>82</v>
      </c>
      <c r="BK165" s="192">
        <f>ROUND(I165*H165,2)</f>
        <v>0</v>
      </c>
      <c r="BL165" s="24" t="s">
        <v>237</v>
      </c>
      <c r="BM165" s="24" t="s">
        <v>296</v>
      </c>
    </row>
    <row r="166" spans="2:65" s="12" customFormat="1" ht="13.5">
      <c r="B166" s="193"/>
      <c r="D166" s="194" t="s">
        <v>161</v>
      </c>
      <c r="E166" s="195" t="s">
        <v>5</v>
      </c>
      <c r="F166" s="196" t="s">
        <v>297</v>
      </c>
      <c r="H166" s="197">
        <v>1011.16</v>
      </c>
      <c r="I166" s="198"/>
      <c r="L166" s="193"/>
      <c r="M166" s="199"/>
      <c r="N166" s="200"/>
      <c r="O166" s="200"/>
      <c r="P166" s="200"/>
      <c r="Q166" s="200"/>
      <c r="R166" s="200"/>
      <c r="S166" s="200"/>
      <c r="T166" s="201"/>
      <c r="AT166" s="195" t="s">
        <v>161</v>
      </c>
      <c r="AU166" s="195" t="s">
        <v>82</v>
      </c>
      <c r="AV166" s="12" t="s">
        <v>82</v>
      </c>
      <c r="AW166" s="12" t="s">
        <v>35</v>
      </c>
      <c r="AX166" s="12" t="s">
        <v>71</v>
      </c>
      <c r="AY166" s="195" t="s">
        <v>152</v>
      </c>
    </row>
    <row r="167" spans="2:65" s="12" customFormat="1" ht="13.5">
      <c r="B167" s="193"/>
      <c r="D167" s="194" t="s">
        <v>161</v>
      </c>
      <c r="E167" s="195" t="s">
        <v>5</v>
      </c>
      <c r="F167" s="196" t="s">
        <v>298</v>
      </c>
      <c r="H167" s="197">
        <v>14.64</v>
      </c>
      <c r="I167" s="198"/>
      <c r="L167" s="193"/>
      <c r="M167" s="199"/>
      <c r="N167" s="200"/>
      <c r="O167" s="200"/>
      <c r="P167" s="200"/>
      <c r="Q167" s="200"/>
      <c r="R167" s="200"/>
      <c r="S167" s="200"/>
      <c r="T167" s="201"/>
      <c r="AT167" s="195" t="s">
        <v>161</v>
      </c>
      <c r="AU167" s="195" t="s">
        <v>82</v>
      </c>
      <c r="AV167" s="12" t="s">
        <v>82</v>
      </c>
      <c r="AW167" s="12" t="s">
        <v>35</v>
      </c>
      <c r="AX167" s="12" t="s">
        <v>71</v>
      </c>
      <c r="AY167" s="195" t="s">
        <v>152</v>
      </c>
    </row>
    <row r="168" spans="2:65" s="12" customFormat="1" ht="13.5">
      <c r="B168" s="193"/>
      <c r="D168" s="194" t="s">
        <v>161</v>
      </c>
      <c r="E168" s="195" t="s">
        <v>5</v>
      </c>
      <c r="F168" s="196" t="s">
        <v>299</v>
      </c>
      <c r="H168" s="197">
        <v>6.3</v>
      </c>
      <c r="I168" s="198"/>
      <c r="L168" s="193"/>
      <c r="M168" s="199"/>
      <c r="N168" s="200"/>
      <c r="O168" s="200"/>
      <c r="P168" s="200"/>
      <c r="Q168" s="200"/>
      <c r="R168" s="200"/>
      <c r="S168" s="200"/>
      <c r="T168" s="201"/>
      <c r="AT168" s="195" t="s">
        <v>161</v>
      </c>
      <c r="AU168" s="195" t="s">
        <v>82</v>
      </c>
      <c r="AV168" s="12" t="s">
        <v>82</v>
      </c>
      <c r="AW168" s="12" t="s">
        <v>35</v>
      </c>
      <c r="AX168" s="12" t="s">
        <v>71</v>
      </c>
      <c r="AY168" s="195" t="s">
        <v>152</v>
      </c>
    </row>
    <row r="169" spans="2:65" s="12" customFormat="1" ht="13.5">
      <c r="B169" s="193"/>
      <c r="D169" s="194" t="s">
        <v>161</v>
      </c>
      <c r="E169" s="195" t="s">
        <v>5</v>
      </c>
      <c r="F169" s="196" t="s">
        <v>300</v>
      </c>
      <c r="H169" s="197">
        <v>4.16</v>
      </c>
      <c r="I169" s="198"/>
      <c r="L169" s="193"/>
      <c r="M169" s="199"/>
      <c r="N169" s="200"/>
      <c r="O169" s="200"/>
      <c r="P169" s="200"/>
      <c r="Q169" s="200"/>
      <c r="R169" s="200"/>
      <c r="S169" s="200"/>
      <c r="T169" s="201"/>
      <c r="AT169" s="195" t="s">
        <v>161</v>
      </c>
      <c r="AU169" s="195" t="s">
        <v>82</v>
      </c>
      <c r="AV169" s="12" t="s">
        <v>82</v>
      </c>
      <c r="AW169" s="12" t="s">
        <v>35</v>
      </c>
      <c r="AX169" s="12" t="s">
        <v>71</v>
      </c>
      <c r="AY169" s="195" t="s">
        <v>152</v>
      </c>
    </row>
    <row r="170" spans="2:65" s="12" customFormat="1" ht="13.5">
      <c r="B170" s="193"/>
      <c r="D170" s="194" t="s">
        <v>161</v>
      </c>
      <c r="E170" s="195" t="s">
        <v>5</v>
      </c>
      <c r="F170" s="196" t="s">
        <v>301</v>
      </c>
      <c r="H170" s="197">
        <v>2.76</v>
      </c>
      <c r="I170" s="198"/>
      <c r="L170" s="193"/>
      <c r="M170" s="199"/>
      <c r="N170" s="200"/>
      <c r="O170" s="200"/>
      <c r="P170" s="200"/>
      <c r="Q170" s="200"/>
      <c r="R170" s="200"/>
      <c r="S170" s="200"/>
      <c r="T170" s="201"/>
      <c r="AT170" s="195" t="s">
        <v>161</v>
      </c>
      <c r="AU170" s="195" t="s">
        <v>82</v>
      </c>
      <c r="AV170" s="12" t="s">
        <v>82</v>
      </c>
      <c r="AW170" s="12" t="s">
        <v>35</v>
      </c>
      <c r="AX170" s="12" t="s">
        <v>71</v>
      </c>
      <c r="AY170" s="195" t="s">
        <v>152</v>
      </c>
    </row>
    <row r="171" spans="2:65" s="13" customFormat="1" ht="13.5">
      <c r="B171" s="202"/>
      <c r="D171" s="194" t="s">
        <v>161</v>
      </c>
      <c r="E171" s="203" t="s">
        <v>5</v>
      </c>
      <c r="F171" s="204" t="s">
        <v>164</v>
      </c>
      <c r="H171" s="205">
        <v>1039.02</v>
      </c>
      <c r="I171" s="206"/>
      <c r="L171" s="202"/>
      <c r="M171" s="207"/>
      <c r="N171" s="208"/>
      <c r="O171" s="208"/>
      <c r="P171" s="208"/>
      <c r="Q171" s="208"/>
      <c r="R171" s="208"/>
      <c r="S171" s="208"/>
      <c r="T171" s="209"/>
      <c r="AT171" s="203" t="s">
        <v>161</v>
      </c>
      <c r="AU171" s="203" t="s">
        <v>82</v>
      </c>
      <c r="AV171" s="13" t="s">
        <v>159</v>
      </c>
      <c r="AW171" s="13" t="s">
        <v>35</v>
      </c>
      <c r="AX171" s="13" t="s">
        <v>75</v>
      </c>
      <c r="AY171" s="203" t="s">
        <v>152</v>
      </c>
    </row>
    <row r="172" spans="2:65" s="1" customFormat="1" ht="16.5" customHeight="1">
      <c r="B172" s="180"/>
      <c r="C172" s="213" t="s">
        <v>302</v>
      </c>
      <c r="D172" s="213" t="s">
        <v>259</v>
      </c>
      <c r="E172" s="214" t="s">
        <v>303</v>
      </c>
      <c r="F172" s="215" t="s">
        <v>304</v>
      </c>
      <c r="G172" s="216" t="s">
        <v>194</v>
      </c>
      <c r="H172" s="217">
        <v>1044.867</v>
      </c>
      <c r="I172" s="218"/>
      <c r="J172" s="219">
        <f>ROUND(I172*H172,2)</f>
        <v>0</v>
      </c>
      <c r="K172" s="215" t="s">
        <v>158</v>
      </c>
      <c r="L172" s="220"/>
      <c r="M172" s="221" t="s">
        <v>5</v>
      </c>
      <c r="N172" s="222" t="s">
        <v>43</v>
      </c>
      <c r="O172" s="42"/>
      <c r="P172" s="190">
        <f>O172*H172</f>
        <v>0</v>
      </c>
      <c r="Q172" s="190">
        <v>2.5000000000000001E-3</v>
      </c>
      <c r="R172" s="190">
        <f>Q172*H172</f>
        <v>2.6121675</v>
      </c>
      <c r="S172" s="190">
        <v>0</v>
      </c>
      <c r="T172" s="191">
        <f>S172*H172</f>
        <v>0</v>
      </c>
      <c r="AR172" s="24" t="s">
        <v>262</v>
      </c>
      <c r="AT172" s="24" t="s">
        <v>259</v>
      </c>
      <c r="AU172" s="24" t="s">
        <v>82</v>
      </c>
      <c r="AY172" s="24" t="s">
        <v>152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24" t="s">
        <v>82</v>
      </c>
      <c r="BK172" s="192">
        <f>ROUND(I172*H172,2)</f>
        <v>0</v>
      </c>
      <c r="BL172" s="24" t="s">
        <v>237</v>
      </c>
      <c r="BM172" s="24" t="s">
        <v>305</v>
      </c>
    </row>
    <row r="173" spans="2:65" s="1" customFormat="1" ht="27">
      <c r="B173" s="41"/>
      <c r="D173" s="194" t="s">
        <v>169</v>
      </c>
      <c r="F173" s="210" t="s">
        <v>306</v>
      </c>
      <c r="I173" s="211"/>
      <c r="L173" s="41"/>
      <c r="M173" s="212"/>
      <c r="N173" s="42"/>
      <c r="O173" s="42"/>
      <c r="P173" s="42"/>
      <c r="Q173" s="42"/>
      <c r="R173" s="42"/>
      <c r="S173" s="42"/>
      <c r="T173" s="70"/>
      <c r="AT173" s="24" t="s">
        <v>169</v>
      </c>
      <c r="AU173" s="24" t="s">
        <v>82</v>
      </c>
    </row>
    <row r="174" spans="2:65" s="12" customFormat="1" ht="13.5">
      <c r="B174" s="193"/>
      <c r="D174" s="194" t="s">
        <v>161</v>
      </c>
      <c r="E174" s="195" t="s">
        <v>5</v>
      </c>
      <c r="F174" s="196" t="s">
        <v>307</v>
      </c>
      <c r="H174" s="197">
        <v>1031.383</v>
      </c>
      <c r="I174" s="198"/>
      <c r="L174" s="193"/>
      <c r="M174" s="199"/>
      <c r="N174" s="200"/>
      <c r="O174" s="200"/>
      <c r="P174" s="200"/>
      <c r="Q174" s="200"/>
      <c r="R174" s="200"/>
      <c r="S174" s="200"/>
      <c r="T174" s="201"/>
      <c r="AT174" s="195" t="s">
        <v>161</v>
      </c>
      <c r="AU174" s="195" t="s">
        <v>82</v>
      </c>
      <c r="AV174" s="12" t="s">
        <v>82</v>
      </c>
      <c r="AW174" s="12" t="s">
        <v>35</v>
      </c>
      <c r="AX174" s="12" t="s">
        <v>71</v>
      </c>
      <c r="AY174" s="195" t="s">
        <v>152</v>
      </c>
    </row>
    <row r="175" spans="2:65" s="12" customFormat="1" ht="13.5">
      <c r="B175" s="193"/>
      <c r="D175" s="194" t="s">
        <v>161</v>
      </c>
      <c r="E175" s="195" t="s">
        <v>5</v>
      </c>
      <c r="F175" s="196" t="s">
        <v>308</v>
      </c>
      <c r="H175" s="197">
        <v>6.4260000000000002</v>
      </c>
      <c r="I175" s="198"/>
      <c r="L175" s="193"/>
      <c r="M175" s="199"/>
      <c r="N175" s="200"/>
      <c r="O175" s="200"/>
      <c r="P175" s="200"/>
      <c r="Q175" s="200"/>
      <c r="R175" s="200"/>
      <c r="S175" s="200"/>
      <c r="T175" s="201"/>
      <c r="AT175" s="195" t="s">
        <v>161</v>
      </c>
      <c r="AU175" s="195" t="s">
        <v>82</v>
      </c>
      <c r="AV175" s="12" t="s">
        <v>82</v>
      </c>
      <c r="AW175" s="12" t="s">
        <v>35</v>
      </c>
      <c r="AX175" s="12" t="s">
        <v>71</v>
      </c>
      <c r="AY175" s="195" t="s">
        <v>152</v>
      </c>
    </row>
    <row r="176" spans="2:65" s="12" customFormat="1" ht="13.5">
      <c r="B176" s="193"/>
      <c r="D176" s="194" t="s">
        <v>161</v>
      </c>
      <c r="E176" s="195" t="s">
        <v>5</v>
      </c>
      <c r="F176" s="196" t="s">
        <v>309</v>
      </c>
      <c r="H176" s="197">
        <v>4.2430000000000003</v>
      </c>
      <c r="I176" s="198"/>
      <c r="L176" s="193"/>
      <c r="M176" s="199"/>
      <c r="N176" s="200"/>
      <c r="O176" s="200"/>
      <c r="P176" s="200"/>
      <c r="Q176" s="200"/>
      <c r="R176" s="200"/>
      <c r="S176" s="200"/>
      <c r="T176" s="201"/>
      <c r="AT176" s="195" t="s">
        <v>161</v>
      </c>
      <c r="AU176" s="195" t="s">
        <v>82</v>
      </c>
      <c r="AV176" s="12" t="s">
        <v>82</v>
      </c>
      <c r="AW176" s="12" t="s">
        <v>35</v>
      </c>
      <c r="AX176" s="12" t="s">
        <v>71</v>
      </c>
      <c r="AY176" s="195" t="s">
        <v>152</v>
      </c>
    </row>
    <row r="177" spans="2:65" s="12" customFormat="1" ht="13.5">
      <c r="B177" s="193"/>
      <c r="D177" s="194" t="s">
        <v>161</v>
      </c>
      <c r="E177" s="195" t="s">
        <v>5</v>
      </c>
      <c r="F177" s="196" t="s">
        <v>310</v>
      </c>
      <c r="H177" s="197">
        <v>2.8149999999999999</v>
      </c>
      <c r="I177" s="198"/>
      <c r="L177" s="193"/>
      <c r="M177" s="199"/>
      <c r="N177" s="200"/>
      <c r="O177" s="200"/>
      <c r="P177" s="200"/>
      <c r="Q177" s="200"/>
      <c r="R177" s="200"/>
      <c r="S177" s="200"/>
      <c r="T177" s="201"/>
      <c r="AT177" s="195" t="s">
        <v>161</v>
      </c>
      <c r="AU177" s="195" t="s">
        <v>82</v>
      </c>
      <c r="AV177" s="12" t="s">
        <v>82</v>
      </c>
      <c r="AW177" s="12" t="s">
        <v>35</v>
      </c>
      <c r="AX177" s="12" t="s">
        <v>71</v>
      </c>
      <c r="AY177" s="195" t="s">
        <v>152</v>
      </c>
    </row>
    <row r="178" spans="2:65" s="13" customFormat="1" ht="13.5">
      <c r="B178" s="202"/>
      <c r="D178" s="194" t="s">
        <v>161</v>
      </c>
      <c r="E178" s="203" t="s">
        <v>5</v>
      </c>
      <c r="F178" s="204" t="s">
        <v>164</v>
      </c>
      <c r="H178" s="205">
        <v>1044.867</v>
      </c>
      <c r="I178" s="206"/>
      <c r="L178" s="202"/>
      <c r="M178" s="207"/>
      <c r="N178" s="208"/>
      <c r="O178" s="208"/>
      <c r="P178" s="208"/>
      <c r="Q178" s="208"/>
      <c r="R178" s="208"/>
      <c r="S178" s="208"/>
      <c r="T178" s="209"/>
      <c r="AT178" s="203" t="s">
        <v>161</v>
      </c>
      <c r="AU178" s="203" t="s">
        <v>82</v>
      </c>
      <c r="AV178" s="13" t="s">
        <v>159</v>
      </c>
      <c r="AW178" s="13" t="s">
        <v>35</v>
      </c>
      <c r="AX178" s="13" t="s">
        <v>75</v>
      </c>
      <c r="AY178" s="203" t="s">
        <v>152</v>
      </c>
    </row>
    <row r="179" spans="2:65" s="1" customFormat="1" ht="16.5" customHeight="1">
      <c r="B179" s="180"/>
      <c r="C179" s="213" t="s">
        <v>311</v>
      </c>
      <c r="D179" s="213" t="s">
        <v>259</v>
      </c>
      <c r="E179" s="214" t="s">
        <v>312</v>
      </c>
      <c r="F179" s="215" t="s">
        <v>313</v>
      </c>
      <c r="G179" s="216" t="s">
        <v>194</v>
      </c>
      <c r="H179" s="217">
        <v>14.933</v>
      </c>
      <c r="I179" s="218"/>
      <c r="J179" s="219">
        <f>ROUND(I179*H179,2)</f>
        <v>0</v>
      </c>
      <c r="K179" s="215" t="s">
        <v>158</v>
      </c>
      <c r="L179" s="220"/>
      <c r="M179" s="221" t="s">
        <v>5</v>
      </c>
      <c r="N179" s="222" t="s">
        <v>43</v>
      </c>
      <c r="O179" s="42"/>
      <c r="P179" s="190">
        <f>O179*H179</f>
        <v>0</v>
      </c>
      <c r="Q179" s="190">
        <v>1.25E-3</v>
      </c>
      <c r="R179" s="190">
        <f>Q179*H179</f>
        <v>1.8666249999999999E-2</v>
      </c>
      <c r="S179" s="190">
        <v>0</v>
      </c>
      <c r="T179" s="191">
        <f>S179*H179</f>
        <v>0</v>
      </c>
      <c r="AR179" s="24" t="s">
        <v>262</v>
      </c>
      <c r="AT179" s="24" t="s">
        <v>259</v>
      </c>
      <c r="AU179" s="24" t="s">
        <v>82</v>
      </c>
      <c r="AY179" s="24" t="s">
        <v>152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24" t="s">
        <v>82</v>
      </c>
      <c r="BK179" s="192">
        <f>ROUND(I179*H179,2)</f>
        <v>0</v>
      </c>
      <c r="BL179" s="24" t="s">
        <v>237</v>
      </c>
      <c r="BM179" s="24" t="s">
        <v>314</v>
      </c>
    </row>
    <row r="180" spans="2:65" s="1" customFormat="1" ht="27">
      <c r="B180" s="41"/>
      <c r="D180" s="194" t="s">
        <v>169</v>
      </c>
      <c r="F180" s="210" t="s">
        <v>306</v>
      </c>
      <c r="I180" s="211"/>
      <c r="L180" s="41"/>
      <c r="M180" s="212"/>
      <c r="N180" s="42"/>
      <c r="O180" s="42"/>
      <c r="P180" s="42"/>
      <c r="Q180" s="42"/>
      <c r="R180" s="42"/>
      <c r="S180" s="42"/>
      <c r="T180" s="70"/>
      <c r="AT180" s="24" t="s">
        <v>169</v>
      </c>
      <c r="AU180" s="24" t="s">
        <v>82</v>
      </c>
    </row>
    <row r="181" spans="2:65" s="12" customFormat="1" ht="13.5">
      <c r="B181" s="193"/>
      <c r="D181" s="194" t="s">
        <v>161</v>
      </c>
      <c r="E181" s="195" t="s">
        <v>5</v>
      </c>
      <c r="F181" s="196" t="s">
        <v>315</v>
      </c>
      <c r="H181" s="197">
        <v>14.933</v>
      </c>
      <c r="I181" s="198"/>
      <c r="L181" s="193"/>
      <c r="M181" s="199"/>
      <c r="N181" s="200"/>
      <c r="O181" s="200"/>
      <c r="P181" s="200"/>
      <c r="Q181" s="200"/>
      <c r="R181" s="200"/>
      <c r="S181" s="200"/>
      <c r="T181" s="201"/>
      <c r="AT181" s="195" t="s">
        <v>161</v>
      </c>
      <c r="AU181" s="195" t="s">
        <v>82</v>
      </c>
      <c r="AV181" s="12" t="s">
        <v>82</v>
      </c>
      <c r="AW181" s="12" t="s">
        <v>35</v>
      </c>
      <c r="AX181" s="12" t="s">
        <v>75</v>
      </c>
      <c r="AY181" s="195" t="s">
        <v>152</v>
      </c>
    </row>
    <row r="182" spans="2:65" s="1" customFormat="1" ht="16.5" customHeight="1">
      <c r="B182" s="180"/>
      <c r="C182" s="181" t="s">
        <v>316</v>
      </c>
      <c r="D182" s="181" t="s">
        <v>154</v>
      </c>
      <c r="E182" s="182" t="s">
        <v>317</v>
      </c>
      <c r="F182" s="183" t="s">
        <v>318</v>
      </c>
      <c r="G182" s="184" t="s">
        <v>157</v>
      </c>
      <c r="H182" s="185">
        <v>3.2330000000000001</v>
      </c>
      <c r="I182" s="186"/>
      <c r="J182" s="187">
        <f>ROUND(I182*H182,2)</f>
        <v>0</v>
      </c>
      <c r="K182" s="183" t="s">
        <v>158</v>
      </c>
      <c r="L182" s="41"/>
      <c r="M182" s="188" t="s">
        <v>5</v>
      </c>
      <c r="N182" s="189" t="s">
        <v>43</v>
      </c>
      <c r="O182" s="42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AR182" s="24" t="s">
        <v>237</v>
      </c>
      <c r="AT182" s="24" t="s">
        <v>154</v>
      </c>
      <c r="AU182" s="24" t="s">
        <v>82</v>
      </c>
      <c r="AY182" s="24" t="s">
        <v>152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24" t="s">
        <v>82</v>
      </c>
      <c r="BK182" s="192">
        <f>ROUND(I182*H182,2)</f>
        <v>0</v>
      </c>
      <c r="BL182" s="24" t="s">
        <v>237</v>
      </c>
      <c r="BM182" s="24" t="s">
        <v>319</v>
      </c>
    </row>
    <row r="183" spans="2:65" s="11" customFormat="1" ht="29.85" customHeight="1">
      <c r="B183" s="167"/>
      <c r="D183" s="168" t="s">
        <v>70</v>
      </c>
      <c r="E183" s="178" t="s">
        <v>320</v>
      </c>
      <c r="F183" s="178" t="s">
        <v>321</v>
      </c>
      <c r="I183" s="170"/>
      <c r="J183" s="179">
        <f>BK183</f>
        <v>0</v>
      </c>
      <c r="L183" s="167"/>
      <c r="M183" s="172"/>
      <c r="N183" s="173"/>
      <c r="O183" s="173"/>
      <c r="P183" s="174">
        <f>SUM(P184:P188)</f>
        <v>0</v>
      </c>
      <c r="Q183" s="173"/>
      <c r="R183" s="174">
        <f>SUM(R184:R188)</f>
        <v>0.10600000000000001</v>
      </c>
      <c r="S183" s="173"/>
      <c r="T183" s="175">
        <f>SUM(T184:T188)</f>
        <v>8.4519999999999998E-2</v>
      </c>
      <c r="AR183" s="168" t="s">
        <v>82</v>
      </c>
      <c r="AT183" s="176" t="s">
        <v>70</v>
      </c>
      <c r="AU183" s="176" t="s">
        <v>75</v>
      </c>
      <c r="AY183" s="168" t="s">
        <v>152</v>
      </c>
      <c r="BK183" s="177">
        <f>SUM(BK184:BK188)</f>
        <v>0</v>
      </c>
    </row>
    <row r="184" spans="2:65" s="1" customFormat="1" ht="16.5" customHeight="1">
      <c r="B184" s="180"/>
      <c r="C184" s="181" t="s">
        <v>322</v>
      </c>
      <c r="D184" s="181" t="s">
        <v>154</v>
      </c>
      <c r="E184" s="182" t="s">
        <v>323</v>
      </c>
      <c r="F184" s="183" t="s">
        <v>324</v>
      </c>
      <c r="G184" s="184" t="s">
        <v>181</v>
      </c>
      <c r="H184" s="185">
        <v>4</v>
      </c>
      <c r="I184" s="186"/>
      <c r="J184" s="187">
        <f>ROUND(I184*H184,2)</f>
        <v>0</v>
      </c>
      <c r="K184" s="183" t="s">
        <v>5</v>
      </c>
      <c r="L184" s="41"/>
      <c r="M184" s="188" t="s">
        <v>5</v>
      </c>
      <c r="N184" s="189" t="s">
        <v>43</v>
      </c>
      <c r="O184" s="42"/>
      <c r="P184" s="190">
        <f>O184*H184</f>
        <v>0</v>
      </c>
      <c r="Q184" s="190">
        <v>2.5000000000000001E-2</v>
      </c>
      <c r="R184" s="190">
        <f>Q184*H184</f>
        <v>0.1</v>
      </c>
      <c r="S184" s="190">
        <v>0</v>
      </c>
      <c r="T184" s="191">
        <f>S184*H184</f>
        <v>0</v>
      </c>
      <c r="AR184" s="24" t="s">
        <v>237</v>
      </c>
      <c r="AT184" s="24" t="s">
        <v>154</v>
      </c>
      <c r="AU184" s="24" t="s">
        <v>82</v>
      </c>
      <c r="AY184" s="24" t="s">
        <v>152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24" t="s">
        <v>82</v>
      </c>
      <c r="BK184" s="192">
        <f>ROUND(I184*H184,2)</f>
        <v>0</v>
      </c>
      <c r="BL184" s="24" t="s">
        <v>237</v>
      </c>
      <c r="BM184" s="24" t="s">
        <v>325</v>
      </c>
    </row>
    <row r="185" spans="2:65" s="1" customFormat="1" ht="27">
      <c r="B185" s="41"/>
      <c r="D185" s="194" t="s">
        <v>169</v>
      </c>
      <c r="F185" s="210" t="s">
        <v>326</v>
      </c>
      <c r="I185" s="211"/>
      <c r="L185" s="41"/>
      <c r="M185" s="212"/>
      <c r="N185" s="42"/>
      <c r="O185" s="42"/>
      <c r="P185" s="42"/>
      <c r="Q185" s="42"/>
      <c r="R185" s="42"/>
      <c r="S185" s="42"/>
      <c r="T185" s="70"/>
      <c r="AT185" s="24" t="s">
        <v>169</v>
      </c>
      <c r="AU185" s="24" t="s">
        <v>82</v>
      </c>
    </row>
    <row r="186" spans="2:65" s="1" customFormat="1" ht="25.5" customHeight="1">
      <c r="B186" s="180"/>
      <c r="C186" s="181" t="s">
        <v>327</v>
      </c>
      <c r="D186" s="181" t="s">
        <v>154</v>
      </c>
      <c r="E186" s="182" t="s">
        <v>328</v>
      </c>
      <c r="F186" s="183" t="s">
        <v>329</v>
      </c>
      <c r="G186" s="184" t="s">
        <v>181</v>
      </c>
      <c r="H186" s="185">
        <v>4</v>
      </c>
      <c r="I186" s="186"/>
      <c r="J186" s="187">
        <f>ROUND(I186*H186,2)</f>
        <v>0</v>
      </c>
      <c r="K186" s="183" t="s">
        <v>158</v>
      </c>
      <c r="L186" s="41"/>
      <c r="M186" s="188" t="s">
        <v>5</v>
      </c>
      <c r="N186" s="189" t="s">
        <v>43</v>
      </c>
      <c r="O186" s="42"/>
      <c r="P186" s="190">
        <f>O186*H186</f>
        <v>0</v>
      </c>
      <c r="Q186" s="190">
        <v>1.5E-3</v>
      </c>
      <c r="R186" s="190">
        <f>Q186*H186</f>
        <v>6.0000000000000001E-3</v>
      </c>
      <c r="S186" s="190">
        <v>0</v>
      </c>
      <c r="T186" s="191">
        <f>S186*H186</f>
        <v>0</v>
      </c>
      <c r="AR186" s="24" t="s">
        <v>237</v>
      </c>
      <c r="AT186" s="24" t="s">
        <v>154</v>
      </c>
      <c r="AU186" s="24" t="s">
        <v>82</v>
      </c>
      <c r="AY186" s="24" t="s">
        <v>152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24" t="s">
        <v>82</v>
      </c>
      <c r="BK186" s="192">
        <f>ROUND(I186*H186,2)</f>
        <v>0</v>
      </c>
      <c r="BL186" s="24" t="s">
        <v>237</v>
      </c>
      <c r="BM186" s="24" t="s">
        <v>330</v>
      </c>
    </row>
    <row r="187" spans="2:65" s="1" customFormat="1" ht="16.5" customHeight="1">
      <c r="B187" s="180"/>
      <c r="C187" s="181" t="s">
        <v>331</v>
      </c>
      <c r="D187" s="181" t="s">
        <v>154</v>
      </c>
      <c r="E187" s="182" t="s">
        <v>332</v>
      </c>
      <c r="F187" s="183" t="s">
        <v>333</v>
      </c>
      <c r="G187" s="184" t="s">
        <v>181</v>
      </c>
      <c r="H187" s="185">
        <v>4</v>
      </c>
      <c r="I187" s="186"/>
      <c r="J187" s="187">
        <f>ROUND(I187*H187,2)</f>
        <v>0</v>
      </c>
      <c r="K187" s="183" t="s">
        <v>158</v>
      </c>
      <c r="L187" s="41"/>
      <c r="M187" s="188" t="s">
        <v>5</v>
      </c>
      <c r="N187" s="189" t="s">
        <v>43</v>
      </c>
      <c r="O187" s="42"/>
      <c r="P187" s="190">
        <f>O187*H187</f>
        <v>0</v>
      </c>
      <c r="Q187" s="190">
        <v>0</v>
      </c>
      <c r="R187" s="190">
        <f>Q187*H187</f>
        <v>0</v>
      </c>
      <c r="S187" s="190">
        <v>2.1129999999999999E-2</v>
      </c>
      <c r="T187" s="191">
        <f>S187*H187</f>
        <v>8.4519999999999998E-2</v>
      </c>
      <c r="AR187" s="24" t="s">
        <v>237</v>
      </c>
      <c r="AT187" s="24" t="s">
        <v>154</v>
      </c>
      <c r="AU187" s="24" t="s">
        <v>82</v>
      </c>
      <c r="AY187" s="24" t="s">
        <v>152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24" t="s">
        <v>82</v>
      </c>
      <c r="BK187" s="192">
        <f>ROUND(I187*H187,2)</f>
        <v>0</v>
      </c>
      <c r="BL187" s="24" t="s">
        <v>237</v>
      </c>
      <c r="BM187" s="24" t="s">
        <v>334</v>
      </c>
    </row>
    <row r="188" spans="2:65" s="1" customFormat="1" ht="16.5" customHeight="1">
      <c r="B188" s="180"/>
      <c r="C188" s="181" t="s">
        <v>262</v>
      </c>
      <c r="D188" s="181" t="s">
        <v>154</v>
      </c>
      <c r="E188" s="182" t="s">
        <v>335</v>
      </c>
      <c r="F188" s="183" t="s">
        <v>336</v>
      </c>
      <c r="G188" s="184" t="s">
        <v>157</v>
      </c>
      <c r="H188" s="185">
        <v>0.106</v>
      </c>
      <c r="I188" s="186"/>
      <c r="J188" s="187">
        <f>ROUND(I188*H188,2)</f>
        <v>0</v>
      </c>
      <c r="K188" s="183" t="s">
        <v>158</v>
      </c>
      <c r="L188" s="41"/>
      <c r="M188" s="188" t="s">
        <v>5</v>
      </c>
      <c r="N188" s="189" t="s">
        <v>43</v>
      </c>
      <c r="O188" s="42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AR188" s="24" t="s">
        <v>237</v>
      </c>
      <c r="AT188" s="24" t="s">
        <v>154</v>
      </c>
      <c r="AU188" s="24" t="s">
        <v>82</v>
      </c>
      <c r="AY188" s="24" t="s">
        <v>152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24" t="s">
        <v>82</v>
      </c>
      <c r="BK188" s="192">
        <f>ROUND(I188*H188,2)</f>
        <v>0</v>
      </c>
      <c r="BL188" s="24" t="s">
        <v>237</v>
      </c>
      <c r="BM188" s="24" t="s">
        <v>337</v>
      </c>
    </row>
    <row r="189" spans="2:65" s="11" customFormat="1" ht="29.85" customHeight="1">
      <c r="B189" s="167"/>
      <c r="D189" s="168" t="s">
        <v>70</v>
      </c>
      <c r="E189" s="178" t="s">
        <v>338</v>
      </c>
      <c r="F189" s="178" t="s">
        <v>339</v>
      </c>
      <c r="I189" s="170"/>
      <c r="J189" s="179">
        <f>BK189</f>
        <v>0</v>
      </c>
      <c r="L189" s="167"/>
      <c r="M189" s="172"/>
      <c r="N189" s="173"/>
      <c r="O189" s="173"/>
      <c r="P189" s="174">
        <f>P190</f>
        <v>0</v>
      </c>
      <c r="Q189" s="173"/>
      <c r="R189" s="174">
        <f>R190</f>
        <v>0</v>
      </c>
      <c r="S189" s="173"/>
      <c r="T189" s="175">
        <f>T190</f>
        <v>0</v>
      </c>
      <c r="AR189" s="168" t="s">
        <v>82</v>
      </c>
      <c r="AT189" s="176" t="s">
        <v>70</v>
      </c>
      <c r="AU189" s="176" t="s">
        <v>75</v>
      </c>
      <c r="AY189" s="168" t="s">
        <v>152</v>
      </c>
      <c r="BK189" s="177">
        <f>BK190</f>
        <v>0</v>
      </c>
    </row>
    <row r="190" spans="2:65" s="1" customFormat="1" ht="16.5" customHeight="1">
      <c r="B190" s="180"/>
      <c r="C190" s="181" t="s">
        <v>340</v>
      </c>
      <c r="D190" s="181" t="s">
        <v>154</v>
      </c>
      <c r="E190" s="182" t="s">
        <v>341</v>
      </c>
      <c r="F190" s="183" t="s">
        <v>342</v>
      </c>
      <c r="G190" s="184" t="s">
        <v>181</v>
      </c>
      <c r="H190" s="185">
        <v>8</v>
      </c>
      <c r="I190" s="186"/>
      <c r="J190" s="187">
        <f>ROUND(I190*H190,2)</f>
        <v>0</v>
      </c>
      <c r="K190" s="183" t="s">
        <v>5</v>
      </c>
      <c r="L190" s="41"/>
      <c r="M190" s="188" t="s">
        <v>5</v>
      </c>
      <c r="N190" s="189" t="s">
        <v>43</v>
      </c>
      <c r="O190" s="42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AR190" s="24" t="s">
        <v>237</v>
      </c>
      <c r="AT190" s="24" t="s">
        <v>154</v>
      </c>
      <c r="AU190" s="24" t="s">
        <v>82</v>
      </c>
      <c r="AY190" s="24" t="s">
        <v>152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24" t="s">
        <v>82</v>
      </c>
      <c r="BK190" s="192">
        <f>ROUND(I190*H190,2)</f>
        <v>0</v>
      </c>
      <c r="BL190" s="24" t="s">
        <v>237</v>
      </c>
      <c r="BM190" s="24" t="s">
        <v>343</v>
      </c>
    </row>
    <row r="191" spans="2:65" s="11" customFormat="1" ht="29.85" customHeight="1">
      <c r="B191" s="167"/>
      <c r="D191" s="168" t="s">
        <v>70</v>
      </c>
      <c r="E191" s="178" t="s">
        <v>344</v>
      </c>
      <c r="F191" s="178" t="s">
        <v>345</v>
      </c>
      <c r="I191" s="170"/>
      <c r="J191" s="179">
        <f>BK191</f>
        <v>0</v>
      </c>
      <c r="L191" s="167"/>
      <c r="M191" s="172"/>
      <c r="N191" s="173"/>
      <c r="O191" s="173"/>
      <c r="P191" s="174">
        <f>SUM(P192:P211)</f>
        <v>0</v>
      </c>
      <c r="Q191" s="173"/>
      <c r="R191" s="174">
        <f>SUM(R192:R211)</f>
        <v>0.89765545000000013</v>
      </c>
      <c r="S191" s="173"/>
      <c r="T191" s="175">
        <f>SUM(T192:T211)</f>
        <v>0</v>
      </c>
      <c r="AR191" s="168" t="s">
        <v>82</v>
      </c>
      <c r="AT191" s="176" t="s">
        <v>70</v>
      </c>
      <c r="AU191" s="176" t="s">
        <v>75</v>
      </c>
      <c r="AY191" s="168" t="s">
        <v>152</v>
      </c>
      <c r="BK191" s="177">
        <f>SUM(BK192:BK211)</f>
        <v>0</v>
      </c>
    </row>
    <row r="192" spans="2:65" s="1" customFormat="1" ht="25.5" customHeight="1">
      <c r="B192" s="180"/>
      <c r="C192" s="181" t="s">
        <v>346</v>
      </c>
      <c r="D192" s="181" t="s">
        <v>154</v>
      </c>
      <c r="E192" s="182" t="s">
        <v>347</v>
      </c>
      <c r="F192" s="183" t="s">
        <v>348</v>
      </c>
      <c r="G192" s="184" t="s">
        <v>167</v>
      </c>
      <c r="H192" s="185">
        <v>0.79200000000000004</v>
      </c>
      <c r="I192" s="186"/>
      <c r="J192" s="187">
        <f>ROUND(I192*H192,2)</f>
        <v>0</v>
      </c>
      <c r="K192" s="183" t="s">
        <v>158</v>
      </c>
      <c r="L192" s="41"/>
      <c r="M192" s="188" t="s">
        <v>5</v>
      </c>
      <c r="N192" s="189" t="s">
        <v>43</v>
      </c>
      <c r="O192" s="42"/>
      <c r="P192" s="190">
        <f>O192*H192</f>
        <v>0</v>
      </c>
      <c r="Q192" s="190">
        <v>1.89E-3</v>
      </c>
      <c r="R192" s="190">
        <f>Q192*H192</f>
        <v>1.4968800000000001E-3</v>
      </c>
      <c r="S192" s="190">
        <v>0</v>
      </c>
      <c r="T192" s="191">
        <f>S192*H192</f>
        <v>0</v>
      </c>
      <c r="AR192" s="24" t="s">
        <v>237</v>
      </c>
      <c r="AT192" s="24" t="s">
        <v>154</v>
      </c>
      <c r="AU192" s="24" t="s">
        <v>82</v>
      </c>
      <c r="AY192" s="24" t="s">
        <v>152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24" t="s">
        <v>82</v>
      </c>
      <c r="BK192" s="192">
        <f>ROUND(I192*H192,2)</f>
        <v>0</v>
      </c>
      <c r="BL192" s="24" t="s">
        <v>237</v>
      </c>
      <c r="BM192" s="24" t="s">
        <v>349</v>
      </c>
    </row>
    <row r="193" spans="2:65" s="1" customFormat="1" ht="16.5" customHeight="1">
      <c r="B193" s="180"/>
      <c r="C193" s="181" t="s">
        <v>350</v>
      </c>
      <c r="D193" s="181" t="s">
        <v>154</v>
      </c>
      <c r="E193" s="182" t="s">
        <v>351</v>
      </c>
      <c r="F193" s="183" t="s">
        <v>352</v>
      </c>
      <c r="G193" s="184" t="s">
        <v>181</v>
      </c>
      <c r="H193" s="185">
        <v>30</v>
      </c>
      <c r="I193" s="186"/>
      <c r="J193" s="187">
        <f>ROUND(I193*H193,2)</f>
        <v>0</v>
      </c>
      <c r="K193" s="183" t="s">
        <v>158</v>
      </c>
      <c r="L193" s="41"/>
      <c r="M193" s="188" t="s">
        <v>5</v>
      </c>
      <c r="N193" s="189" t="s">
        <v>43</v>
      </c>
      <c r="O193" s="42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AR193" s="24" t="s">
        <v>237</v>
      </c>
      <c r="AT193" s="24" t="s">
        <v>154</v>
      </c>
      <c r="AU193" s="24" t="s">
        <v>82</v>
      </c>
      <c r="AY193" s="24" t="s">
        <v>152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24" t="s">
        <v>82</v>
      </c>
      <c r="BK193" s="192">
        <f>ROUND(I193*H193,2)</f>
        <v>0</v>
      </c>
      <c r="BL193" s="24" t="s">
        <v>237</v>
      </c>
      <c r="BM193" s="24" t="s">
        <v>353</v>
      </c>
    </row>
    <row r="194" spans="2:65" s="12" customFormat="1" ht="13.5">
      <c r="B194" s="193"/>
      <c r="D194" s="194" t="s">
        <v>161</v>
      </c>
      <c r="E194" s="195" t="s">
        <v>5</v>
      </c>
      <c r="F194" s="196" t="s">
        <v>354</v>
      </c>
      <c r="H194" s="197">
        <v>30</v>
      </c>
      <c r="I194" s="198"/>
      <c r="L194" s="193"/>
      <c r="M194" s="199"/>
      <c r="N194" s="200"/>
      <c r="O194" s="200"/>
      <c r="P194" s="200"/>
      <c r="Q194" s="200"/>
      <c r="R194" s="200"/>
      <c r="S194" s="200"/>
      <c r="T194" s="201"/>
      <c r="AT194" s="195" t="s">
        <v>161</v>
      </c>
      <c r="AU194" s="195" t="s">
        <v>82</v>
      </c>
      <c r="AV194" s="12" t="s">
        <v>82</v>
      </c>
      <c r="AW194" s="12" t="s">
        <v>35</v>
      </c>
      <c r="AX194" s="12" t="s">
        <v>75</v>
      </c>
      <c r="AY194" s="195" t="s">
        <v>152</v>
      </c>
    </row>
    <row r="195" spans="2:65" s="1" customFormat="1" ht="16.5" customHeight="1">
      <c r="B195" s="180"/>
      <c r="C195" s="213" t="s">
        <v>355</v>
      </c>
      <c r="D195" s="213" t="s">
        <v>259</v>
      </c>
      <c r="E195" s="214" t="s">
        <v>356</v>
      </c>
      <c r="F195" s="215" t="s">
        <v>357</v>
      </c>
      <c r="G195" s="216" t="s">
        <v>181</v>
      </c>
      <c r="H195" s="217">
        <v>30</v>
      </c>
      <c r="I195" s="218"/>
      <c r="J195" s="219">
        <f>ROUND(I195*H195,2)</f>
        <v>0</v>
      </c>
      <c r="K195" s="215" t="s">
        <v>5</v>
      </c>
      <c r="L195" s="220"/>
      <c r="M195" s="221" t="s">
        <v>5</v>
      </c>
      <c r="N195" s="222" t="s">
        <v>43</v>
      </c>
      <c r="O195" s="42"/>
      <c r="P195" s="190">
        <f>O195*H195</f>
        <v>0</v>
      </c>
      <c r="Q195" s="190">
        <v>9.9999999999999995E-7</v>
      </c>
      <c r="R195" s="190">
        <f>Q195*H195</f>
        <v>2.9999999999999997E-5</v>
      </c>
      <c r="S195" s="190">
        <v>0</v>
      </c>
      <c r="T195" s="191">
        <f>S195*H195</f>
        <v>0</v>
      </c>
      <c r="AR195" s="24" t="s">
        <v>262</v>
      </c>
      <c r="AT195" s="24" t="s">
        <v>259</v>
      </c>
      <c r="AU195" s="24" t="s">
        <v>82</v>
      </c>
      <c r="AY195" s="24" t="s">
        <v>152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24" t="s">
        <v>82</v>
      </c>
      <c r="BK195" s="192">
        <f>ROUND(I195*H195,2)</f>
        <v>0</v>
      </c>
      <c r="BL195" s="24" t="s">
        <v>237</v>
      </c>
      <c r="BM195" s="24" t="s">
        <v>358</v>
      </c>
    </row>
    <row r="196" spans="2:65" s="1" customFormat="1" ht="16.5" customHeight="1">
      <c r="B196" s="180"/>
      <c r="C196" s="181" t="s">
        <v>359</v>
      </c>
      <c r="D196" s="181" t="s">
        <v>154</v>
      </c>
      <c r="E196" s="182" t="s">
        <v>360</v>
      </c>
      <c r="F196" s="183" t="s">
        <v>361</v>
      </c>
      <c r="G196" s="184" t="s">
        <v>194</v>
      </c>
      <c r="H196" s="185">
        <v>31.5</v>
      </c>
      <c r="I196" s="186"/>
      <c r="J196" s="187">
        <f>ROUND(I196*H196,2)</f>
        <v>0</v>
      </c>
      <c r="K196" s="183" t="s">
        <v>158</v>
      </c>
      <c r="L196" s="41"/>
      <c r="M196" s="188" t="s">
        <v>5</v>
      </c>
      <c r="N196" s="189" t="s">
        <v>43</v>
      </c>
      <c r="O196" s="42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AR196" s="24" t="s">
        <v>237</v>
      </c>
      <c r="AT196" s="24" t="s">
        <v>154</v>
      </c>
      <c r="AU196" s="24" t="s">
        <v>82</v>
      </c>
      <c r="AY196" s="24" t="s">
        <v>152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24" t="s">
        <v>82</v>
      </c>
      <c r="BK196" s="192">
        <f>ROUND(I196*H196,2)</f>
        <v>0</v>
      </c>
      <c r="BL196" s="24" t="s">
        <v>237</v>
      </c>
      <c r="BM196" s="24" t="s">
        <v>362</v>
      </c>
    </row>
    <row r="197" spans="2:65" s="12" customFormat="1" ht="13.5">
      <c r="B197" s="193"/>
      <c r="D197" s="194" t="s">
        <v>161</v>
      </c>
      <c r="E197" s="195" t="s">
        <v>5</v>
      </c>
      <c r="F197" s="196" t="s">
        <v>363</v>
      </c>
      <c r="H197" s="197">
        <v>7.5</v>
      </c>
      <c r="I197" s="198"/>
      <c r="L197" s="193"/>
      <c r="M197" s="199"/>
      <c r="N197" s="200"/>
      <c r="O197" s="200"/>
      <c r="P197" s="200"/>
      <c r="Q197" s="200"/>
      <c r="R197" s="200"/>
      <c r="S197" s="200"/>
      <c r="T197" s="201"/>
      <c r="AT197" s="195" t="s">
        <v>161</v>
      </c>
      <c r="AU197" s="195" t="s">
        <v>82</v>
      </c>
      <c r="AV197" s="12" t="s">
        <v>82</v>
      </c>
      <c r="AW197" s="12" t="s">
        <v>35</v>
      </c>
      <c r="AX197" s="12" t="s">
        <v>71</v>
      </c>
      <c r="AY197" s="195" t="s">
        <v>152</v>
      </c>
    </row>
    <row r="198" spans="2:65" s="12" customFormat="1" ht="13.5">
      <c r="B198" s="193"/>
      <c r="D198" s="194" t="s">
        <v>161</v>
      </c>
      <c r="E198" s="195" t="s">
        <v>5</v>
      </c>
      <c r="F198" s="196" t="s">
        <v>364</v>
      </c>
      <c r="H198" s="197">
        <v>24</v>
      </c>
      <c r="I198" s="198"/>
      <c r="L198" s="193"/>
      <c r="M198" s="199"/>
      <c r="N198" s="200"/>
      <c r="O198" s="200"/>
      <c r="P198" s="200"/>
      <c r="Q198" s="200"/>
      <c r="R198" s="200"/>
      <c r="S198" s="200"/>
      <c r="T198" s="201"/>
      <c r="AT198" s="195" t="s">
        <v>161</v>
      </c>
      <c r="AU198" s="195" t="s">
        <v>82</v>
      </c>
      <c r="AV198" s="12" t="s">
        <v>82</v>
      </c>
      <c r="AW198" s="12" t="s">
        <v>35</v>
      </c>
      <c r="AX198" s="12" t="s">
        <v>71</v>
      </c>
      <c r="AY198" s="195" t="s">
        <v>152</v>
      </c>
    </row>
    <row r="199" spans="2:65" s="13" customFormat="1" ht="13.5">
      <c r="B199" s="202"/>
      <c r="D199" s="194" t="s">
        <v>161</v>
      </c>
      <c r="E199" s="203" t="s">
        <v>5</v>
      </c>
      <c r="F199" s="204" t="s">
        <v>164</v>
      </c>
      <c r="H199" s="205">
        <v>31.5</v>
      </c>
      <c r="I199" s="206"/>
      <c r="L199" s="202"/>
      <c r="M199" s="207"/>
      <c r="N199" s="208"/>
      <c r="O199" s="208"/>
      <c r="P199" s="208"/>
      <c r="Q199" s="208"/>
      <c r="R199" s="208"/>
      <c r="S199" s="208"/>
      <c r="T199" s="209"/>
      <c r="AT199" s="203" t="s">
        <v>161</v>
      </c>
      <c r="AU199" s="203" t="s">
        <v>82</v>
      </c>
      <c r="AV199" s="13" t="s">
        <v>159</v>
      </c>
      <c r="AW199" s="13" t="s">
        <v>35</v>
      </c>
      <c r="AX199" s="13" t="s">
        <v>75</v>
      </c>
      <c r="AY199" s="203" t="s">
        <v>152</v>
      </c>
    </row>
    <row r="200" spans="2:65" s="1" customFormat="1" ht="16.5" customHeight="1">
      <c r="B200" s="180"/>
      <c r="C200" s="213" t="s">
        <v>365</v>
      </c>
      <c r="D200" s="213" t="s">
        <v>259</v>
      </c>
      <c r="E200" s="214" t="s">
        <v>366</v>
      </c>
      <c r="F200" s="215" t="s">
        <v>367</v>
      </c>
      <c r="G200" s="216" t="s">
        <v>194</v>
      </c>
      <c r="H200" s="217">
        <v>8.25</v>
      </c>
      <c r="I200" s="218"/>
      <c r="J200" s="219">
        <f>ROUND(I200*H200,2)</f>
        <v>0</v>
      </c>
      <c r="K200" s="215" t="s">
        <v>158</v>
      </c>
      <c r="L200" s="220"/>
      <c r="M200" s="221" t="s">
        <v>5</v>
      </c>
      <c r="N200" s="222" t="s">
        <v>43</v>
      </c>
      <c r="O200" s="42"/>
      <c r="P200" s="190">
        <f>O200*H200</f>
        <v>0</v>
      </c>
      <c r="Q200" s="190">
        <v>1.04E-2</v>
      </c>
      <c r="R200" s="190">
        <f>Q200*H200</f>
        <v>8.5800000000000001E-2</v>
      </c>
      <c r="S200" s="190">
        <v>0</v>
      </c>
      <c r="T200" s="191">
        <f>S200*H200</f>
        <v>0</v>
      </c>
      <c r="AR200" s="24" t="s">
        <v>262</v>
      </c>
      <c r="AT200" s="24" t="s">
        <v>259</v>
      </c>
      <c r="AU200" s="24" t="s">
        <v>82</v>
      </c>
      <c r="AY200" s="24" t="s">
        <v>152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24" t="s">
        <v>82</v>
      </c>
      <c r="BK200" s="192">
        <f>ROUND(I200*H200,2)</f>
        <v>0</v>
      </c>
      <c r="BL200" s="24" t="s">
        <v>237</v>
      </c>
      <c r="BM200" s="24" t="s">
        <v>368</v>
      </c>
    </row>
    <row r="201" spans="2:65" s="12" customFormat="1" ht="13.5">
      <c r="B201" s="193"/>
      <c r="D201" s="194" t="s">
        <v>161</v>
      </c>
      <c r="E201" s="195" t="s">
        <v>5</v>
      </c>
      <c r="F201" s="196" t="s">
        <v>369</v>
      </c>
      <c r="H201" s="197">
        <v>8.25</v>
      </c>
      <c r="I201" s="198"/>
      <c r="L201" s="193"/>
      <c r="M201" s="199"/>
      <c r="N201" s="200"/>
      <c r="O201" s="200"/>
      <c r="P201" s="200"/>
      <c r="Q201" s="200"/>
      <c r="R201" s="200"/>
      <c r="S201" s="200"/>
      <c r="T201" s="201"/>
      <c r="AT201" s="195" t="s">
        <v>161</v>
      </c>
      <c r="AU201" s="195" t="s">
        <v>82</v>
      </c>
      <c r="AV201" s="12" t="s">
        <v>82</v>
      </c>
      <c r="AW201" s="12" t="s">
        <v>35</v>
      </c>
      <c r="AX201" s="12" t="s">
        <v>75</v>
      </c>
      <c r="AY201" s="195" t="s">
        <v>152</v>
      </c>
    </row>
    <row r="202" spans="2:65" s="1" customFormat="1" ht="16.5" customHeight="1">
      <c r="B202" s="180"/>
      <c r="C202" s="213" t="s">
        <v>370</v>
      </c>
      <c r="D202" s="213" t="s">
        <v>259</v>
      </c>
      <c r="E202" s="214" t="s">
        <v>371</v>
      </c>
      <c r="F202" s="215" t="s">
        <v>372</v>
      </c>
      <c r="G202" s="216" t="s">
        <v>194</v>
      </c>
      <c r="H202" s="217">
        <v>26.4</v>
      </c>
      <c r="I202" s="218"/>
      <c r="J202" s="219">
        <f>ROUND(I202*H202,2)</f>
        <v>0</v>
      </c>
      <c r="K202" s="215" t="s">
        <v>158</v>
      </c>
      <c r="L202" s="220"/>
      <c r="M202" s="221" t="s">
        <v>5</v>
      </c>
      <c r="N202" s="222" t="s">
        <v>43</v>
      </c>
      <c r="O202" s="42"/>
      <c r="P202" s="190">
        <f>O202*H202</f>
        <v>0</v>
      </c>
      <c r="Q202" s="190">
        <v>1.2800000000000001E-2</v>
      </c>
      <c r="R202" s="190">
        <f>Q202*H202</f>
        <v>0.33792</v>
      </c>
      <c r="S202" s="190">
        <v>0</v>
      </c>
      <c r="T202" s="191">
        <f>S202*H202</f>
        <v>0</v>
      </c>
      <c r="AR202" s="24" t="s">
        <v>262</v>
      </c>
      <c r="AT202" s="24" t="s">
        <v>259</v>
      </c>
      <c r="AU202" s="24" t="s">
        <v>82</v>
      </c>
      <c r="AY202" s="24" t="s">
        <v>152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24" t="s">
        <v>82</v>
      </c>
      <c r="BK202" s="192">
        <f>ROUND(I202*H202,2)</f>
        <v>0</v>
      </c>
      <c r="BL202" s="24" t="s">
        <v>237</v>
      </c>
      <c r="BM202" s="24" t="s">
        <v>373</v>
      </c>
    </row>
    <row r="203" spans="2:65" s="12" customFormat="1" ht="13.5">
      <c r="B203" s="193"/>
      <c r="D203" s="194" t="s">
        <v>161</v>
      </c>
      <c r="E203" s="195" t="s">
        <v>5</v>
      </c>
      <c r="F203" s="196" t="s">
        <v>374</v>
      </c>
      <c r="H203" s="197">
        <v>26.4</v>
      </c>
      <c r="I203" s="198"/>
      <c r="L203" s="193"/>
      <c r="M203" s="199"/>
      <c r="N203" s="200"/>
      <c r="O203" s="200"/>
      <c r="P203" s="200"/>
      <c r="Q203" s="200"/>
      <c r="R203" s="200"/>
      <c r="S203" s="200"/>
      <c r="T203" s="201"/>
      <c r="AT203" s="195" t="s">
        <v>161</v>
      </c>
      <c r="AU203" s="195" t="s">
        <v>82</v>
      </c>
      <c r="AV203" s="12" t="s">
        <v>82</v>
      </c>
      <c r="AW203" s="12" t="s">
        <v>35</v>
      </c>
      <c r="AX203" s="12" t="s">
        <v>75</v>
      </c>
      <c r="AY203" s="195" t="s">
        <v>152</v>
      </c>
    </row>
    <row r="204" spans="2:65" s="1" customFormat="1" ht="16.5" customHeight="1">
      <c r="B204" s="180"/>
      <c r="C204" s="213" t="s">
        <v>375</v>
      </c>
      <c r="D204" s="213" t="s">
        <v>259</v>
      </c>
      <c r="E204" s="214" t="s">
        <v>376</v>
      </c>
      <c r="F204" s="215" t="s">
        <v>377</v>
      </c>
      <c r="G204" s="216" t="s">
        <v>181</v>
      </c>
      <c r="H204" s="217">
        <v>328</v>
      </c>
      <c r="I204" s="218"/>
      <c r="J204" s="219">
        <f>ROUND(I204*H204,2)</f>
        <v>0</v>
      </c>
      <c r="K204" s="215" t="s">
        <v>5</v>
      </c>
      <c r="L204" s="220"/>
      <c r="M204" s="221" t="s">
        <v>5</v>
      </c>
      <c r="N204" s="222" t="s">
        <v>43</v>
      </c>
      <c r="O204" s="42"/>
      <c r="P204" s="190">
        <f>O204*H204</f>
        <v>0</v>
      </c>
      <c r="Q204" s="190">
        <v>9.9999999999999995E-7</v>
      </c>
      <c r="R204" s="190">
        <f>Q204*H204</f>
        <v>3.28E-4</v>
      </c>
      <c r="S204" s="190">
        <v>0</v>
      </c>
      <c r="T204" s="191">
        <f>S204*H204</f>
        <v>0</v>
      </c>
      <c r="AR204" s="24" t="s">
        <v>262</v>
      </c>
      <c r="AT204" s="24" t="s">
        <v>259</v>
      </c>
      <c r="AU204" s="24" t="s">
        <v>82</v>
      </c>
      <c r="AY204" s="24" t="s">
        <v>152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24" t="s">
        <v>82</v>
      </c>
      <c r="BK204" s="192">
        <f>ROUND(I204*H204,2)</f>
        <v>0</v>
      </c>
      <c r="BL204" s="24" t="s">
        <v>237</v>
      </c>
      <c r="BM204" s="24" t="s">
        <v>378</v>
      </c>
    </row>
    <row r="205" spans="2:65" s="1" customFormat="1" ht="25.5" customHeight="1">
      <c r="B205" s="180"/>
      <c r="C205" s="181" t="s">
        <v>379</v>
      </c>
      <c r="D205" s="181" t="s">
        <v>154</v>
      </c>
      <c r="E205" s="182" t="s">
        <v>380</v>
      </c>
      <c r="F205" s="183" t="s">
        <v>381</v>
      </c>
      <c r="G205" s="184" t="s">
        <v>275</v>
      </c>
      <c r="H205" s="185">
        <v>25</v>
      </c>
      <c r="I205" s="186"/>
      <c r="J205" s="187">
        <f>ROUND(I205*H205,2)</f>
        <v>0</v>
      </c>
      <c r="K205" s="183" t="s">
        <v>158</v>
      </c>
      <c r="L205" s="41"/>
      <c r="M205" s="188" t="s">
        <v>5</v>
      </c>
      <c r="N205" s="189" t="s">
        <v>43</v>
      </c>
      <c r="O205" s="42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AR205" s="24" t="s">
        <v>237</v>
      </c>
      <c r="AT205" s="24" t="s">
        <v>154</v>
      </c>
      <c r="AU205" s="24" t="s">
        <v>82</v>
      </c>
      <c r="AY205" s="24" t="s">
        <v>152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24" t="s">
        <v>82</v>
      </c>
      <c r="BK205" s="192">
        <f>ROUND(I205*H205,2)</f>
        <v>0</v>
      </c>
      <c r="BL205" s="24" t="s">
        <v>237</v>
      </c>
      <c r="BM205" s="24" t="s">
        <v>382</v>
      </c>
    </row>
    <row r="206" spans="2:65" s="12" customFormat="1" ht="13.5">
      <c r="B206" s="193"/>
      <c r="D206" s="194" t="s">
        <v>161</v>
      </c>
      <c r="E206" s="195" t="s">
        <v>5</v>
      </c>
      <c r="F206" s="196" t="s">
        <v>383</v>
      </c>
      <c r="H206" s="197">
        <v>25</v>
      </c>
      <c r="I206" s="198"/>
      <c r="L206" s="193"/>
      <c r="M206" s="199"/>
      <c r="N206" s="200"/>
      <c r="O206" s="200"/>
      <c r="P206" s="200"/>
      <c r="Q206" s="200"/>
      <c r="R206" s="200"/>
      <c r="S206" s="200"/>
      <c r="T206" s="201"/>
      <c r="AT206" s="195" t="s">
        <v>161</v>
      </c>
      <c r="AU206" s="195" t="s">
        <v>82</v>
      </c>
      <c r="AV206" s="12" t="s">
        <v>82</v>
      </c>
      <c r="AW206" s="12" t="s">
        <v>35</v>
      </c>
      <c r="AX206" s="12" t="s">
        <v>75</v>
      </c>
      <c r="AY206" s="195" t="s">
        <v>152</v>
      </c>
    </row>
    <row r="207" spans="2:65" s="1" customFormat="1" ht="16.5" customHeight="1">
      <c r="B207" s="180"/>
      <c r="C207" s="213" t="s">
        <v>384</v>
      </c>
      <c r="D207" s="213" t="s">
        <v>259</v>
      </c>
      <c r="E207" s="214" t="s">
        <v>385</v>
      </c>
      <c r="F207" s="215" t="s">
        <v>386</v>
      </c>
      <c r="G207" s="216" t="s">
        <v>167</v>
      </c>
      <c r="H207" s="217">
        <v>0.79200000000000004</v>
      </c>
      <c r="I207" s="218"/>
      <c r="J207" s="219">
        <f>ROUND(I207*H207,2)</f>
        <v>0</v>
      </c>
      <c r="K207" s="215" t="s">
        <v>158</v>
      </c>
      <c r="L207" s="220"/>
      <c r="M207" s="221" t="s">
        <v>5</v>
      </c>
      <c r="N207" s="222" t="s">
        <v>43</v>
      </c>
      <c r="O207" s="42"/>
      <c r="P207" s="190">
        <f>O207*H207</f>
        <v>0</v>
      </c>
      <c r="Q207" s="190">
        <v>0.55000000000000004</v>
      </c>
      <c r="R207" s="190">
        <f>Q207*H207</f>
        <v>0.43560000000000004</v>
      </c>
      <c r="S207" s="190">
        <v>0</v>
      </c>
      <c r="T207" s="191">
        <f>S207*H207</f>
        <v>0</v>
      </c>
      <c r="AR207" s="24" t="s">
        <v>262</v>
      </c>
      <c r="AT207" s="24" t="s">
        <v>259</v>
      </c>
      <c r="AU207" s="24" t="s">
        <v>82</v>
      </c>
      <c r="AY207" s="24" t="s">
        <v>152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24" t="s">
        <v>82</v>
      </c>
      <c r="BK207" s="192">
        <f>ROUND(I207*H207,2)</f>
        <v>0</v>
      </c>
      <c r="BL207" s="24" t="s">
        <v>237</v>
      </c>
      <c r="BM207" s="24" t="s">
        <v>387</v>
      </c>
    </row>
    <row r="208" spans="2:65" s="12" customFormat="1" ht="13.5">
      <c r="B208" s="193"/>
      <c r="D208" s="194" t="s">
        <v>161</v>
      </c>
      <c r="E208" s="195" t="s">
        <v>5</v>
      </c>
      <c r="F208" s="196" t="s">
        <v>388</v>
      </c>
      <c r="H208" s="197">
        <v>0.79200000000000004</v>
      </c>
      <c r="I208" s="198"/>
      <c r="L208" s="193"/>
      <c r="M208" s="199"/>
      <c r="N208" s="200"/>
      <c r="O208" s="200"/>
      <c r="P208" s="200"/>
      <c r="Q208" s="200"/>
      <c r="R208" s="200"/>
      <c r="S208" s="200"/>
      <c r="T208" s="201"/>
      <c r="AT208" s="195" t="s">
        <v>161</v>
      </c>
      <c r="AU208" s="195" t="s">
        <v>82</v>
      </c>
      <c r="AV208" s="12" t="s">
        <v>82</v>
      </c>
      <c r="AW208" s="12" t="s">
        <v>35</v>
      </c>
      <c r="AX208" s="12" t="s">
        <v>75</v>
      </c>
      <c r="AY208" s="195" t="s">
        <v>152</v>
      </c>
    </row>
    <row r="209" spans="2:65" s="1" customFormat="1" ht="16.5" customHeight="1">
      <c r="B209" s="180"/>
      <c r="C209" s="181" t="s">
        <v>389</v>
      </c>
      <c r="D209" s="181" t="s">
        <v>154</v>
      </c>
      <c r="E209" s="182" t="s">
        <v>390</v>
      </c>
      <c r="F209" s="183" t="s">
        <v>391</v>
      </c>
      <c r="G209" s="184" t="s">
        <v>167</v>
      </c>
      <c r="H209" s="185">
        <v>1.5609999999999999</v>
      </c>
      <c r="I209" s="186"/>
      <c r="J209" s="187">
        <f>ROUND(I209*H209,2)</f>
        <v>0</v>
      </c>
      <c r="K209" s="183" t="s">
        <v>158</v>
      </c>
      <c r="L209" s="41"/>
      <c r="M209" s="188" t="s">
        <v>5</v>
      </c>
      <c r="N209" s="189" t="s">
        <v>43</v>
      </c>
      <c r="O209" s="42"/>
      <c r="P209" s="190">
        <f>O209*H209</f>
        <v>0</v>
      </c>
      <c r="Q209" s="190">
        <v>2.3369999999999998E-2</v>
      </c>
      <c r="R209" s="190">
        <f>Q209*H209</f>
        <v>3.6480569999999997E-2</v>
      </c>
      <c r="S209" s="190">
        <v>0</v>
      </c>
      <c r="T209" s="191">
        <f>S209*H209</f>
        <v>0</v>
      </c>
      <c r="AR209" s="24" t="s">
        <v>237</v>
      </c>
      <c r="AT209" s="24" t="s">
        <v>154</v>
      </c>
      <c r="AU209" s="24" t="s">
        <v>82</v>
      </c>
      <c r="AY209" s="24" t="s">
        <v>152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24" t="s">
        <v>82</v>
      </c>
      <c r="BK209" s="192">
        <f>ROUND(I209*H209,2)</f>
        <v>0</v>
      </c>
      <c r="BL209" s="24" t="s">
        <v>237</v>
      </c>
      <c r="BM209" s="24" t="s">
        <v>392</v>
      </c>
    </row>
    <row r="210" spans="2:65" s="12" customFormat="1" ht="13.5">
      <c r="B210" s="193"/>
      <c r="D210" s="194" t="s">
        <v>161</v>
      </c>
      <c r="E210" s="195" t="s">
        <v>5</v>
      </c>
      <c r="F210" s="196" t="s">
        <v>393</v>
      </c>
      <c r="H210" s="197">
        <v>1.5609999999999999</v>
      </c>
      <c r="I210" s="198"/>
      <c r="L210" s="193"/>
      <c r="M210" s="199"/>
      <c r="N210" s="200"/>
      <c r="O210" s="200"/>
      <c r="P210" s="200"/>
      <c r="Q210" s="200"/>
      <c r="R210" s="200"/>
      <c r="S210" s="200"/>
      <c r="T210" s="201"/>
      <c r="AT210" s="195" t="s">
        <v>161</v>
      </c>
      <c r="AU210" s="195" t="s">
        <v>82</v>
      </c>
      <c r="AV210" s="12" t="s">
        <v>82</v>
      </c>
      <c r="AW210" s="12" t="s">
        <v>35</v>
      </c>
      <c r="AX210" s="12" t="s">
        <v>75</v>
      </c>
      <c r="AY210" s="195" t="s">
        <v>152</v>
      </c>
    </row>
    <row r="211" spans="2:65" s="1" customFormat="1" ht="16.5" customHeight="1">
      <c r="B211" s="180"/>
      <c r="C211" s="181" t="s">
        <v>394</v>
      </c>
      <c r="D211" s="181" t="s">
        <v>154</v>
      </c>
      <c r="E211" s="182" t="s">
        <v>395</v>
      </c>
      <c r="F211" s="183" t="s">
        <v>396</v>
      </c>
      <c r="G211" s="184" t="s">
        <v>157</v>
      </c>
      <c r="H211" s="185">
        <v>0.89800000000000002</v>
      </c>
      <c r="I211" s="186"/>
      <c r="J211" s="187">
        <f>ROUND(I211*H211,2)</f>
        <v>0</v>
      </c>
      <c r="K211" s="183" t="s">
        <v>158</v>
      </c>
      <c r="L211" s="41"/>
      <c r="M211" s="188" t="s">
        <v>5</v>
      </c>
      <c r="N211" s="189" t="s">
        <v>43</v>
      </c>
      <c r="O211" s="42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AR211" s="24" t="s">
        <v>237</v>
      </c>
      <c r="AT211" s="24" t="s">
        <v>154</v>
      </c>
      <c r="AU211" s="24" t="s">
        <v>82</v>
      </c>
      <c r="AY211" s="24" t="s">
        <v>152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24" t="s">
        <v>82</v>
      </c>
      <c r="BK211" s="192">
        <f>ROUND(I211*H211,2)</f>
        <v>0</v>
      </c>
      <c r="BL211" s="24" t="s">
        <v>237</v>
      </c>
      <c r="BM211" s="24" t="s">
        <v>397</v>
      </c>
    </row>
    <row r="212" spans="2:65" s="11" customFormat="1" ht="29.85" customHeight="1">
      <c r="B212" s="167"/>
      <c r="D212" s="168" t="s">
        <v>70</v>
      </c>
      <c r="E212" s="178" t="s">
        <v>398</v>
      </c>
      <c r="F212" s="178" t="s">
        <v>399</v>
      </c>
      <c r="I212" s="170"/>
      <c r="J212" s="179">
        <f>BK212</f>
        <v>0</v>
      </c>
      <c r="L212" s="167"/>
      <c r="M212" s="172"/>
      <c r="N212" s="173"/>
      <c r="O212" s="173"/>
      <c r="P212" s="174">
        <f>SUM(P213:P262)</f>
        <v>0</v>
      </c>
      <c r="Q212" s="173"/>
      <c r="R212" s="174">
        <f>SUM(R213:R262)</f>
        <v>0.66677407999999994</v>
      </c>
      <c r="S212" s="173"/>
      <c r="T212" s="175">
        <f>SUM(T213:T262)</f>
        <v>0.61391098</v>
      </c>
      <c r="AR212" s="168" t="s">
        <v>82</v>
      </c>
      <c r="AT212" s="176" t="s">
        <v>70</v>
      </c>
      <c r="AU212" s="176" t="s">
        <v>75</v>
      </c>
      <c r="AY212" s="168" t="s">
        <v>152</v>
      </c>
      <c r="BK212" s="177">
        <f>SUM(BK213:BK262)</f>
        <v>0</v>
      </c>
    </row>
    <row r="213" spans="2:65" s="1" customFormat="1" ht="16.5" customHeight="1">
      <c r="B213" s="180"/>
      <c r="C213" s="181" t="s">
        <v>400</v>
      </c>
      <c r="D213" s="181" t="s">
        <v>154</v>
      </c>
      <c r="E213" s="182" t="s">
        <v>401</v>
      </c>
      <c r="F213" s="183" t="s">
        <v>402</v>
      </c>
      <c r="G213" s="184" t="s">
        <v>194</v>
      </c>
      <c r="H213" s="185">
        <v>4.41</v>
      </c>
      <c r="I213" s="186"/>
      <c r="J213" s="187">
        <f>ROUND(I213*H213,2)</f>
        <v>0</v>
      </c>
      <c r="K213" s="183" t="s">
        <v>158</v>
      </c>
      <c r="L213" s="41"/>
      <c r="M213" s="188" t="s">
        <v>5</v>
      </c>
      <c r="N213" s="189" t="s">
        <v>43</v>
      </c>
      <c r="O213" s="42"/>
      <c r="P213" s="190">
        <f>O213*H213</f>
        <v>0</v>
      </c>
      <c r="Q213" s="190">
        <v>0</v>
      </c>
      <c r="R213" s="190">
        <f>Q213*H213</f>
        <v>0</v>
      </c>
      <c r="S213" s="190">
        <v>5.94E-3</v>
      </c>
      <c r="T213" s="191">
        <f>S213*H213</f>
        <v>2.6195400000000001E-2</v>
      </c>
      <c r="AR213" s="24" t="s">
        <v>237</v>
      </c>
      <c r="AT213" s="24" t="s">
        <v>154</v>
      </c>
      <c r="AU213" s="24" t="s">
        <v>82</v>
      </c>
      <c r="AY213" s="24" t="s">
        <v>152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24" t="s">
        <v>82</v>
      </c>
      <c r="BK213" s="192">
        <f>ROUND(I213*H213,2)</f>
        <v>0</v>
      </c>
      <c r="BL213" s="24" t="s">
        <v>237</v>
      </c>
      <c r="BM213" s="24" t="s">
        <v>403</v>
      </c>
    </row>
    <row r="214" spans="2:65" s="12" customFormat="1" ht="13.5">
      <c r="B214" s="193"/>
      <c r="D214" s="194" t="s">
        <v>161</v>
      </c>
      <c r="E214" s="195" t="s">
        <v>5</v>
      </c>
      <c r="F214" s="196" t="s">
        <v>404</v>
      </c>
      <c r="H214" s="197">
        <v>4.41</v>
      </c>
      <c r="I214" s="198"/>
      <c r="L214" s="193"/>
      <c r="M214" s="199"/>
      <c r="N214" s="200"/>
      <c r="O214" s="200"/>
      <c r="P214" s="200"/>
      <c r="Q214" s="200"/>
      <c r="R214" s="200"/>
      <c r="S214" s="200"/>
      <c r="T214" s="201"/>
      <c r="AT214" s="195" t="s">
        <v>161</v>
      </c>
      <c r="AU214" s="195" t="s">
        <v>82</v>
      </c>
      <c r="AV214" s="12" t="s">
        <v>82</v>
      </c>
      <c r="AW214" s="12" t="s">
        <v>35</v>
      </c>
      <c r="AX214" s="12" t="s">
        <v>75</v>
      </c>
      <c r="AY214" s="195" t="s">
        <v>152</v>
      </c>
    </row>
    <row r="215" spans="2:65" s="1" customFormat="1" ht="16.5" customHeight="1">
      <c r="B215" s="180"/>
      <c r="C215" s="181" t="s">
        <v>405</v>
      </c>
      <c r="D215" s="181" t="s">
        <v>154</v>
      </c>
      <c r="E215" s="182" t="s">
        <v>406</v>
      </c>
      <c r="F215" s="183" t="s">
        <v>407</v>
      </c>
      <c r="G215" s="184" t="s">
        <v>275</v>
      </c>
      <c r="H215" s="185">
        <v>80</v>
      </c>
      <c r="I215" s="186"/>
      <c r="J215" s="187">
        <f>ROUND(I215*H215,2)</f>
        <v>0</v>
      </c>
      <c r="K215" s="183" t="s">
        <v>158</v>
      </c>
      <c r="L215" s="41"/>
      <c r="M215" s="188" t="s">
        <v>5</v>
      </c>
      <c r="N215" s="189" t="s">
        <v>43</v>
      </c>
      <c r="O215" s="42"/>
      <c r="P215" s="190">
        <f>O215*H215</f>
        <v>0</v>
      </c>
      <c r="Q215" s="190">
        <v>0</v>
      </c>
      <c r="R215" s="190">
        <f>Q215*H215</f>
        <v>0</v>
      </c>
      <c r="S215" s="190">
        <v>1.7700000000000001E-3</v>
      </c>
      <c r="T215" s="191">
        <f>S215*H215</f>
        <v>0.1416</v>
      </c>
      <c r="AR215" s="24" t="s">
        <v>237</v>
      </c>
      <c r="AT215" s="24" t="s">
        <v>154</v>
      </c>
      <c r="AU215" s="24" t="s">
        <v>82</v>
      </c>
      <c r="AY215" s="24" t="s">
        <v>152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24" t="s">
        <v>82</v>
      </c>
      <c r="BK215" s="192">
        <f>ROUND(I215*H215,2)</f>
        <v>0</v>
      </c>
      <c r="BL215" s="24" t="s">
        <v>237</v>
      </c>
      <c r="BM215" s="24" t="s">
        <v>408</v>
      </c>
    </row>
    <row r="216" spans="2:65" s="1" customFormat="1" ht="16.5" customHeight="1">
      <c r="B216" s="180"/>
      <c r="C216" s="181" t="s">
        <v>409</v>
      </c>
      <c r="D216" s="181" t="s">
        <v>154</v>
      </c>
      <c r="E216" s="182" t="s">
        <v>410</v>
      </c>
      <c r="F216" s="183" t="s">
        <v>411</v>
      </c>
      <c r="G216" s="184" t="s">
        <v>181</v>
      </c>
      <c r="H216" s="185">
        <v>1</v>
      </c>
      <c r="I216" s="186"/>
      <c r="J216" s="187">
        <f>ROUND(I216*H216,2)</f>
        <v>0</v>
      </c>
      <c r="K216" s="183" t="s">
        <v>158</v>
      </c>
      <c r="L216" s="41"/>
      <c r="M216" s="188" t="s">
        <v>5</v>
      </c>
      <c r="N216" s="189" t="s">
        <v>43</v>
      </c>
      <c r="O216" s="42"/>
      <c r="P216" s="190">
        <f>O216*H216</f>
        <v>0</v>
      </c>
      <c r="Q216" s="190">
        <v>0</v>
      </c>
      <c r="R216" s="190">
        <f>Q216*H216</f>
        <v>0</v>
      </c>
      <c r="S216" s="190">
        <v>9.0600000000000003E-3</v>
      </c>
      <c r="T216" s="191">
        <f>S216*H216</f>
        <v>9.0600000000000003E-3</v>
      </c>
      <c r="AR216" s="24" t="s">
        <v>237</v>
      </c>
      <c r="AT216" s="24" t="s">
        <v>154</v>
      </c>
      <c r="AU216" s="24" t="s">
        <v>82</v>
      </c>
      <c r="AY216" s="24" t="s">
        <v>152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24" t="s">
        <v>82</v>
      </c>
      <c r="BK216" s="192">
        <f>ROUND(I216*H216,2)</f>
        <v>0</v>
      </c>
      <c r="BL216" s="24" t="s">
        <v>237</v>
      </c>
      <c r="BM216" s="24" t="s">
        <v>412</v>
      </c>
    </row>
    <row r="217" spans="2:65" s="1" customFormat="1" ht="16.5" customHeight="1">
      <c r="B217" s="180"/>
      <c r="C217" s="181" t="s">
        <v>413</v>
      </c>
      <c r="D217" s="181" t="s">
        <v>154</v>
      </c>
      <c r="E217" s="182" t="s">
        <v>414</v>
      </c>
      <c r="F217" s="183" t="s">
        <v>415</v>
      </c>
      <c r="G217" s="184" t="s">
        <v>275</v>
      </c>
      <c r="H217" s="185">
        <v>34.85</v>
      </c>
      <c r="I217" s="186"/>
      <c r="J217" s="187">
        <f>ROUND(I217*H217,2)</f>
        <v>0</v>
      </c>
      <c r="K217" s="183" t="s">
        <v>158</v>
      </c>
      <c r="L217" s="41"/>
      <c r="M217" s="188" t="s">
        <v>5</v>
      </c>
      <c r="N217" s="189" t="s">
        <v>43</v>
      </c>
      <c r="O217" s="42"/>
      <c r="P217" s="190">
        <f>O217*H217</f>
        <v>0</v>
      </c>
      <c r="Q217" s="190">
        <v>0</v>
      </c>
      <c r="R217" s="190">
        <f>Q217*H217</f>
        <v>0</v>
      </c>
      <c r="S217" s="190">
        <v>1.91E-3</v>
      </c>
      <c r="T217" s="191">
        <f>S217*H217</f>
        <v>6.6563499999999998E-2</v>
      </c>
      <c r="AR217" s="24" t="s">
        <v>237</v>
      </c>
      <c r="AT217" s="24" t="s">
        <v>154</v>
      </c>
      <c r="AU217" s="24" t="s">
        <v>82</v>
      </c>
      <c r="AY217" s="24" t="s">
        <v>152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24" t="s">
        <v>82</v>
      </c>
      <c r="BK217" s="192">
        <f>ROUND(I217*H217,2)</f>
        <v>0</v>
      </c>
      <c r="BL217" s="24" t="s">
        <v>237</v>
      </c>
      <c r="BM217" s="24" t="s">
        <v>416</v>
      </c>
    </row>
    <row r="218" spans="2:65" s="12" customFormat="1" ht="13.5">
      <c r="B218" s="193"/>
      <c r="D218" s="194" t="s">
        <v>161</v>
      </c>
      <c r="E218" s="195" t="s">
        <v>5</v>
      </c>
      <c r="F218" s="196" t="s">
        <v>417</v>
      </c>
      <c r="H218" s="197">
        <v>1.25</v>
      </c>
      <c r="I218" s="198"/>
      <c r="L218" s="193"/>
      <c r="M218" s="199"/>
      <c r="N218" s="200"/>
      <c r="O218" s="200"/>
      <c r="P218" s="200"/>
      <c r="Q218" s="200"/>
      <c r="R218" s="200"/>
      <c r="S218" s="200"/>
      <c r="T218" s="201"/>
      <c r="AT218" s="195" t="s">
        <v>161</v>
      </c>
      <c r="AU218" s="195" t="s">
        <v>82</v>
      </c>
      <c r="AV218" s="12" t="s">
        <v>82</v>
      </c>
      <c r="AW218" s="12" t="s">
        <v>35</v>
      </c>
      <c r="AX218" s="12" t="s">
        <v>71</v>
      </c>
      <c r="AY218" s="195" t="s">
        <v>152</v>
      </c>
    </row>
    <row r="219" spans="2:65" s="12" customFormat="1" ht="13.5">
      <c r="B219" s="193"/>
      <c r="D219" s="194" t="s">
        <v>161</v>
      </c>
      <c r="E219" s="195" t="s">
        <v>5</v>
      </c>
      <c r="F219" s="196" t="s">
        <v>418</v>
      </c>
      <c r="H219" s="197">
        <v>3.6</v>
      </c>
      <c r="I219" s="198"/>
      <c r="L219" s="193"/>
      <c r="M219" s="199"/>
      <c r="N219" s="200"/>
      <c r="O219" s="200"/>
      <c r="P219" s="200"/>
      <c r="Q219" s="200"/>
      <c r="R219" s="200"/>
      <c r="S219" s="200"/>
      <c r="T219" s="201"/>
      <c r="AT219" s="195" t="s">
        <v>161</v>
      </c>
      <c r="AU219" s="195" t="s">
        <v>82</v>
      </c>
      <c r="AV219" s="12" t="s">
        <v>82</v>
      </c>
      <c r="AW219" s="12" t="s">
        <v>35</v>
      </c>
      <c r="AX219" s="12" t="s">
        <v>71</v>
      </c>
      <c r="AY219" s="195" t="s">
        <v>152</v>
      </c>
    </row>
    <row r="220" spans="2:65" s="12" customFormat="1" ht="13.5">
      <c r="B220" s="193"/>
      <c r="D220" s="194" t="s">
        <v>161</v>
      </c>
      <c r="E220" s="195" t="s">
        <v>5</v>
      </c>
      <c r="F220" s="196" t="s">
        <v>419</v>
      </c>
      <c r="H220" s="197">
        <v>2</v>
      </c>
      <c r="I220" s="198"/>
      <c r="L220" s="193"/>
      <c r="M220" s="199"/>
      <c r="N220" s="200"/>
      <c r="O220" s="200"/>
      <c r="P220" s="200"/>
      <c r="Q220" s="200"/>
      <c r="R220" s="200"/>
      <c r="S220" s="200"/>
      <c r="T220" s="201"/>
      <c r="AT220" s="195" t="s">
        <v>161</v>
      </c>
      <c r="AU220" s="195" t="s">
        <v>82</v>
      </c>
      <c r="AV220" s="12" t="s">
        <v>82</v>
      </c>
      <c r="AW220" s="12" t="s">
        <v>35</v>
      </c>
      <c r="AX220" s="12" t="s">
        <v>71</v>
      </c>
      <c r="AY220" s="195" t="s">
        <v>152</v>
      </c>
    </row>
    <row r="221" spans="2:65" s="12" customFormat="1" ht="13.5">
      <c r="B221" s="193"/>
      <c r="D221" s="194" t="s">
        <v>161</v>
      </c>
      <c r="E221" s="195" t="s">
        <v>5</v>
      </c>
      <c r="F221" s="196" t="s">
        <v>420</v>
      </c>
      <c r="H221" s="197">
        <v>3</v>
      </c>
      <c r="I221" s="198"/>
      <c r="L221" s="193"/>
      <c r="M221" s="199"/>
      <c r="N221" s="200"/>
      <c r="O221" s="200"/>
      <c r="P221" s="200"/>
      <c r="Q221" s="200"/>
      <c r="R221" s="200"/>
      <c r="S221" s="200"/>
      <c r="T221" s="201"/>
      <c r="AT221" s="195" t="s">
        <v>161</v>
      </c>
      <c r="AU221" s="195" t="s">
        <v>82</v>
      </c>
      <c r="AV221" s="12" t="s">
        <v>82</v>
      </c>
      <c r="AW221" s="12" t="s">
        <v>35</v>
      </c>
      <c r="AX221" s="12" t="s">
        <v>71</v>
      </c>
      <c r="AY221" s="195" t="s">
        <v>152</v>
      </c>
    </row>
    <row r="222" spans="2:65" s="12" customFormat="1" ht="13.5">
      <c r="B222" s="193"/>
      <c r="D222" s="194" t="s">
        <v>161</v>
      </c>
      <c r="E222" s="195" t="s">
        <v>5</v>
      </c>
      <c r="F222" s="196" t="s">
        <v>421</v>
      </c>
      <c r="H222" s="197">
        <v>25</v>
      </c>
      <c r="I222" s="198"/>
      <c r="L222" s="193"/>
      <c r="M222" s="199"/>
      <c r="N222" s="200"/>
      <c r="O222" s="200"/>
      <c r="P222" s="200"/>
      <c r="Q222" s="200"/>
      <c r="R222" s="200"/>
      <c r="S222" s="200"/>
      <c r="T222" s="201"/>
      <c r="AT222" s="195" t="s">
        <v>161</v>
      </c>
      <c r="AU222" s="195" t="s">
        <v>82</v>
      </c>
      <c r="AV222" s="12" t="s">
        <v>82</v>
      </c>
      <c r="AW222" s="12" t="s">
        <v>35</v>
      </c>
      <c r="AX222" s="12" t="s">
        <v>71</v>
      </c>
      <c r="AY222" s="195" t="s">
        <v>152</v>
      </c>
    </row>
    <row r="223" spans="2:65" s="13" customFormat="1" ht="13.5">
      <c r="B223" s="202"/>
      <c r="D223" s="194" t="s">
        <v>161</v>
      </c>
      <c r="E223" s="203" t="s">
        <v>5</v>
      </c>
      <c r="F223" s="204" t="s">
        <v>164</v>
      </c>
      <c r="H223" s="205">
        <v>34.85</v>
      </c>
      <c r="I223" s="206"/>
      <c r="L223" s="202"/>
      <c r="M223" s="207"/>
      <c r="N223" s="208"/>
      <c r="O223" s="208"/>
      <c r="P223" s="208"/>
      <c r="Q223" s="208"/>
      <c r="R223" s="208"/>
      <c r="S223" s="208"/>
      <c r="T223" s="209"/>
      <c r="AT223" s="203" t="s">
        <v>161</v>
      </c>
      <c r="AU223" s="203" t="s">
        <v>82</v>
      </c>
      <c r="AV223" s="13" t="s">
        <v>159</v>
      </c>
      <c r="AW223" s="13" t="s">
        <v>35</v>
      </c>
      <c r="AX223" s="13" t="s">
        <v>75</v>
      </c>
      <c r="AY223" s="203" t="s">
        <v>152</v>
      </c>
    </row>
    <row r="224" spans="2:65" s="1" customFormat="1" ht="16.5" customHeight="1">
      <c r="B224" s="180"/>
      <c r="C224" s="181" t="s">
        <v>422</v>
      </c>
      <c r="D224" s="181" t="s">
        <v>154</v>
      </c>
      <c r="E224" s="182" t="s">
        <v>423</v>
      </c>
      <c r="F224" s="183" t="s">
        <v>424</v>
      </c>
      <c r="G224" s="184" t="s">
        <v>194</v>
      </c>
      <c r="H224" s="185">
        <v>2.1869999999999998</v>
      </c>
      <c r="I224" s="186"/>
      <c r="J224" s="187">
        <f>ROUND(I224*H224,2)</f>
        <v>0</v>
      </c>
      <c r="K224" s="183" t="s">
        <v>158</v>
      </c>
      <c r="L224" s="41"/>
      <c r="M224" s="188" t="s">
        <v>5</v>
      </c>
      <c r="N224" s="189" t="s">
        <v>43</v>
      </c>
      <c r="O224" s="42"/>
      <c r="P224" s="190">
        <f>O224*H224</f>
        <v>0</v>
      </c>
      <c r="Q224" s="190">
        <v>0</v>
      </c>
      <c r="R224" s="190">
        <f>Q224*H224</f>
        <v>0</v>
      </c>
      <c r="S224" s="190">
        <v>5.8399999999999997E-3</v>
      </c>
      <c r="T224" s="191">
        <f>S224*H224</f>
        <v>1.2772079999999998E-2</v>
      </c>
      <c r="AR224" s="24" t="s">
        <v>237</v>
      </c>
      <c r="AT224" s="24" t="s">
        <v>154</v>
      </c>
      <c r="AU224" s="24" t="s">
        <v>82</v>
      </c>
      <c r="AY224" s="24" t="s">
        <v>152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24" t="s">
        <v>82</v>
      </c>
      <c r="BK224" s="192">
        <f>ROUND(I224*H224,2)</f>
        <v>0</v>
      </c>
      <c r="BL224" s="24" t="s">
        <v>237</v>
      </c>
      <c r="BM224" s="24" t="s">
        <v>425</v>
      </c>
    </row>
    <row r="225" spans="2:65" s="12" customFormat="1" ht="13.5">
      <c r="B225" s="193"/>
      <c r="D225" s="194" t="s">
        <v>161</v>
      </c>
      <c r="E225" s="195" t="s">
        <v>5</v>
      </c>
      <c r="F225" s="196" t="s">
        <v>426</v>
      </c>
      <c r="H225" s="197">
        <v>2.1869999999999998</v>
      </c>
      <c r="I225" s="198"/>
      <c r="L225" s="193"/>
      <c r="M225" s="199"/>
      <c r="N225" s="200"/>
      <c r="O225" s="200"/>
      <c r="P225" s="200"/>
      <c r="Q225" s="200"/>
      <c r="R225" s="200"/>
      <c r="S225" s="200"/>
      <c r="T225" s="201"/>
      <c r="AT225" s="195" t="s">
        <v>161</v>
      </c>
      <c r="AU225" s="195" t="s">
        <v>82</v>
      </c>
      <c r="AV225" s="12" t="s">
        <v>82</v>
      </c>
      <c r="AW225" s="12" t="s">
        <v>35</v>
      </c>
      <c r="AX225" s="12" t="s">
        <v>75</v>
      </c>
      <c r="AY225" s="195" t="s">
        <v>152</v>
      </c>
    </row>
    <row r="226" spans="2:65" s="1" customFormat="1" ht="16.5" customHeight="1">
      <c r="B226" s="180"/>
      <c r="C226" s="181" t="s">
        <v>427</v>
      </c>
      <c r="D226" s="181" t="s">
        <v>154</v>
      </c>
      <c r="E226" s="182" t="s">
        <v>428</v>
      </c>
      <c r="F226" s="183" t="s">
        <v>429</v>
      </c>
      <c r="G226" s="184" t="s">
        <v>275</v>
      </c>
      <c r="H226" s="185">
        <v>80</v>
      </c>
      <c r="I226" s="186"/>
      <c r="J226" s="187">
        <f>ROUND(I226*H226,2)</f>
        <v>0</v>
      </c>
      <c r="K226" s="183" t="s">
        <v>158</v>
      </c>
      <c r="L226" s="41"/>
      <c r="M226" s="188" t="s">
        <v>5</v>
      </c>
      <c r="N226" s="189" t="s">
        <v>43</v>
      </c>
      <c r="O226" s="42"/>
      <c r="P226" s="190">
        <f>O226*H226</f>
        <v>0</v>
      </c>
      <c r="Q226" s="190">
        <v>0</v>
      </c>
      <c r="R226" s="190">
        <f>Q226*H226</f>
        <v>0</v>
      </c>
      <c r="S226" s="190">
        <v>2.5999999999999999E-3</v>
      </c>
      <c r="T226" s="191">
        <f>S226*H226</f>
        <v>0.20799999999999999</v>
      </c>
      <c r="AR226" s="24" t="s">
        <v>237</v>
      </c>
      <c r="AT226" s="24" t="s">
        <v>154</v>
      </c>
      <c r="AU226" s="24" t="s">
        <v>82</v>
      </c>
      <c r="AY226" s="24" t="s">
        <v>152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24" t="s">
        <v>82</v>
      </c>
      <c r="BK226" s="192">
        <f>ROUND(I226*H226,2)</f>
        <v>0</v>
      </c>
      <c r="BL226" s="24" t="s">
        <v>237</v>
      </c>
      <c r="BM226" s="24" t="s">
        <v>430</v>
      </c>
    </row>
    <row r="227" spans="2:65" s="1" customFormat="1" ht="16.5" customHeight="1">
      <c r="B227" s="180"/>
      <c r="C227" s="181" t="s">
        <v>431</v>
      </c>
      <c r="D227" s="181" t="s">
        <v>154</v>
      </c>
      <c r="E227" s="182" t="s">
        <v>432</v>
      </c>
      <c r="F227" s="183" t="s">
        <v>433</v>
      </c>
      <c r="G227" s="184" t="s">
        <v>275</v>
      </c>
      <c r="H227" s="185">
        <v>38</v>
      </c>
      <c r="I227" s="186"/>
      <c r="J227" s="187">
        <f>ROUND(I227*H227,2)</f>
        <v>0</v>
      </c>
      <c r="K227" s="183" t="s">
        <v>158</v>
      </c>
      <c r="L227" s="41"/>
      <c r="M227" s="188" t="s">
        <v>5</v>
      </c>
      <c r="N227" s="189" t="s">
        <v>43</v>
      </c>
      <c r="O227" s="42"/>
      <c r="P227" s="190">
        <f>O227*H227</f>
        <v>0</v>
      </c>
      <c r="Q227" s="190">
        <v>0</v>
      </c>
      <c r="R227" s="190">
        <f>Q227*H227</f>
        <v>0</v>
      </c>
      <c r="S227" s="190">
        <v>3.9399999999999999E-3</v>
      </c>
      <c r="T227" s="191">
        <f>S227*H227</f>
        <v>0.14971999999999999</v>
      </c>
      <c r="AR227" s="24" t="s">
        <v>237</v>
      </c>
      <c r="AT227" s="24" t="s">
        <v>154</v>
      </c>
      <c r="AU227" s="24" t="s">
        <v>82</v>
      </c>
      <c r="AY227" s="24" t="s">
        <v>152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24" t="s">
        <v>82</v>
      </c>
      <c r="BK227" s="192">
        <f>ROUND(I227*H227,2)</f>
        <v>0</v>
      </c>
      <c r="BL227" s="24" t="s">
        <v>237</v>
      </c>
      <c r="BM227" s="24" t="s">
        <v>434</v>
      </c>
    </row>
    <row r="228" spans="2:65" s="12" customFormat="1" ht="13.5">
      <c r="B228" s="193"/>
      <c r="D228" s="194" t="s">
        <v>161</v>
      </c>
      <c r="E228" s="195" t="s">
        <v>5</v>
      </c>
      <c r="F228" s="196" t="s">
        <v>435</v>
      </c>
      <c r="H228" s="197">
        <v>38</v>
      </c>
      <c r="I228" s="198"/>
      <c r="L228" s="193"/>
      <c r="M228" s="199"/>
      <c r="N228" s="200"/>
      <c r="O228" s="200"/>
      <c r="P228" s="200"/>
      <c r="Q228" s="200"/>
      <c r="R228" s="200"/>
      <c r="S228" s="200"/>
      <c r="T228" s="201"/>
      <c r="AT228" s="195" t="s">
        <v>161</v>
      </c>
      <c r="AU228" s="195" t="s">
        <v>82</v>
      </c>
      <c r="AV228" s="12" t="s">
        <v>82</v>
      </c>
      <c r="AW228" s="12" t="s">
        <v>35</v>
      </c>
      <c r="AX228" s="12" t="s">
        <v>75</v>
      </c>
      <c r="AY228" s="195" t="s">
        <v>152</v>
      </c>
    </row>
    <row r="229" spans="2:65" s="1" customFormat="1" ht="25.5" customHeight="1">
      <c r="B229" s="180"/>
      <c r="C229" s="181" t="s">
        <v>436</v>
      </c>
      <c r="D229" s="181" t="s">
        <v>154</v>
      </c>
      <c r="E229" s="182" t="s">
        <v>437</v>
      </c>
      <c r="F229" s="183" t="s">
        <v>438</v>
      </c>
      <c r="G229" s="184" t="s">
        <v>275</v>
      </c>
      <c r="H229" s="185">
        <v>106.6</v>
      </c>
      <c r="I229" s="186"/>
      <c r="J229" s="187">
        <f>ROUND(I229*H229,2)</f>
        <v>0</v>
      </c>
      <c r="K229" s="183" t="s">
        <v>158</v>
      </c>
      <c r="L229" s="41"/>
      <c r="M229" s="188" t="s">
        <v>5</v>
      </c>
      <c r="N229" s="189" t="s">
        <v>43</v>
      </c>
      <c r="O229" s="42"/>
      <c r="P229" s="190">
        <f>O229*H229</f>
        <v>0</v>
      </c>
      <c r="Q229" s="190">
        <v>1.3999999999999999E-4</v>
      </c>
      <c r="R229" s="190">
        <f>Q229*H229</f>
        <v>1.4923999999999998E-2</v>
      </c>
      <c r="S229" s="190">
        <v>0</v>
      </c>
      <c r="T229" s="191">
        <f>S229*H229</f>
        <v>0</v>
      </c>
      <c r="AR229" s="24" t="s">
        <v>237</v>
      </c>
      <c r="AT229" s="24" t="s">
        <v>154</v>
      </c>
      <c r="AU229" s="24" t="s">
        <v>82</v>
      </c>
      <c r="AY229" s="24" t="s">
        <v>152</v>
      </c>
      <c r="BE229" s="192">
        <f>IF(N229="základní",J229,0)</f>
        <v>0</v>
      </c>
      <c r="BF229" s="192">
        <f>IF(N229="snížená",J229,0)</f>
        <v>0</v>
      </c>
      <c r="BG229" s="192">
        <f>IF(N229="zákl. přenesená",J229,0)</f>
        <v>0</v>
      </c>
      <c r="BH229" s="192">
        <f>IF(N229="sníž. přenesená",J229,0)</f>
        <v>0</v>
      </c>
      <c r="BI229" s="192">
        <f>IF(N229="nulová",J229,0)</f>
        <v>0</v>
      </c>
      <c r="BJ229" s="24" t="s">
        <v>82</v>
      </c>
      <c r="BK229" s="192">
        <f>ROUND(I229*H229,2)</f>
        <v>0</v>
      </c>
      <c r="BL229" s="24" t="s">
        <v>237</v>
      </c>
      <c r="BM229" s="24" t="s">
        <v>439</v>
      </c>
    </row>
    <row r="230" spans="2:65" s="12" customFormat="1" ht="13.5">
      <c r="B230" s="193"/>
      <c r="D230" s="194" t="s">
        <v>161</v>
      </c>
      <c r="E230" s="195" t="s">
        <v>5</v>
      </c>
      <c r="F230" s="196" t="s">
        <v>440</v>
      </c>
      <c r="H230" s="197">
        <v>80</v>
      </c>
      <c r="I230" s="198"/>
      <c r="L230" s="193"/>
      <c r="M230" s="199"/>
      <c r="N230" s="200"/>
      <c r="O230" s="200"/>
      <c r="P230" s="200"/>
      <c r="Q230" s="200"/>
      <c r="R230" s="200"/>
      <c r="S230" s="200"/>
      <c r="T230" s="201"/>
      <c r="AT230" s="195" t="s">
        <v>161</v>
      </c>
      <c r="AU230" s="195" t="s">
        <v>82</v>
      </c>
      <c r="AV230" s="12" t="s">
        <v>82</v>
      </c>
      <c r="AW230" s="12" t="s">
        <v>35</v>
      </c>
      <c r="AX230" s="12" t="s">
        <v>71</v>
      </c>
      <c r="AY230" s="195" t="s">
        <v>152</v>
      </c>
    </row>
    <row r="231" spans="2:65" s="12" customFormat="1" ht="13.5">
      <c r="B231" s="193"/>
      <c r="D231" s="194" t="s">
        <v>161</v>
      </c>
      <c r="E231" s="195" t="s">
        <v>5</v>
      </c>
      <c r="F231" s="196" t="s">
        <v>441</v>
      </c>
      <c r="H231" s="197">
        <v>25</v>
      </c>
      <c r="I231" s="198"/>
      <c r="L231" s="193"/>
      <c r="M231" s="199"/>
      <c r="N231" s="200"/>
      <c r="O231" s="200"/>
      <c r="P231" s="200"/>
      <c r="Q231" s="200"/>
      <c r="R231" s="200"/>
      <c r="S231" s="200"/>
      <c r="T231" s="201"/>
      <c r="AT231" s="195" t="s">
        <v>161</v>
      </c>
      <c r="AU231" s="195" t="s">
        <v>82</v>
      </c>
      <c r="AV231" s="12" t="s">
        <v>82</v>
      </c>
      <c r="AW231" s="12" t="s">
        <v>35</v>
      </c>
      <c r="AX231" s="12" t="s">
        <v>71</v>
      </c>
      <c r="AY231" s="195" t="s">
        <v>152</v>
      </c>
    </row>
    <row r="232" spans="2:65" s="12" customFormat="1" ht="13.5">
      <c r="B232" s="193"/>
      <c r="D232" s="194" t="s">
        <v>161</v>
      </c>
      <c r="E232" s="195" t="s">
        <v>5</v>
      </c>
      <c r="F232" s="196" t="s">
        <v>442</v>
      </c>
      <c r="H232" s="197">
        <v>1.6</v>
      </c>
      <c r="I232" s="198"/>
      <c r="L232" s="193"/>
      <c r="M232" s="199"/>
      <c r="N232" s="200"/>
      <c r="O232" s="200"/>
      <c r="P232" s="200"/>
      <c r="Q232" s="200"/>
      <c r="R232" s="200"/>
      <c r="S232" s="200"/>
      <c r="T232" s="201"/>
      <c r="AT232" s="195" t="s">
        <v>161</v>
      </c>
      <c r="AU232" s="195" t="s">
        <v>82</v>
      </c>
      <c r="AV232" s="12" t="s">
        <v>82</v>
      </c>
      <c r="AW232" s="12" t="s">
        <v>35</v>
      </c>
      <c r="AX232" s="12" t="s">
        <v>71</v>
      </c>
      <c r="AY232" s="195" t="s">
        <v>152</v>
      </c>
    </row>
    <row r="233" spans="2:65" s="13" customFormat="1" ht="13.5">
      <c r="B233" s="202"/>
      <c r="D233" s="194" t="s">
        <v>161</v>
      </c>
      <c r="E233" s="203" t="s">
        <v>5</v>
      </c>
      <c r="F233" s="204" t="s">
        <v>164</v>
      </c>
      <c r="H233" s="205">
        <v>106.6</v>
      </c>
      <c r="I233" s="206"/>
      <c r="L233" s="202"/>
      <c r="M233" s="207"/>
      <c r="N233" s="208"/>
      <c r="O233" s="208"/>
      <c r="P233" s="208"/>
      <c r="Q233" s="208"/>
      <c r="R233" s="208"/>
      <c r="S233" s="208"/>
      <c r="T233" s="209"/>
      <c r="AT233" s="203" t="s">
        <v>161</v>
      </c>
      <c r="AU233" s="203" t="s">
        <v>82</v>
      </c>
      <c r="AV233" s="13" t="s">
        <v>159</v>
      </c>
      <c r="AW233" s="13" t="s">
        <v>35</v>
      </c>
      <c r="AX233" s="13" t="s">
        <v>75</v>
      </c>
      <c r="AY233" s="203" t="s">
        <v>152</v>
      </c>
    </row>
    <row r="234" spans="2:65" s="1" customFormat="1" ht="25.5" customHeight="1">
      <c r="B234" s="180"/>
      <c r="C234" s="181" t="s">
        <v>443</v>
      </c>
      <c r="D234" s="181" t="s">
        <v>154</v>
      </c>
      <c r="E234" s="182" t="s">
        <v>444</v>
      </c>
      <c r="F234" s="183" t="s">
        <v>445</v>
      </c>
      <c r="G234" s="184" t="s">
        <v>275</v>
      </c>
      <c r="H234" s="185">
        <v>9.5</v>
      </c>
      <c r="I234" s="186"/>
      <c r="J234" s="187">
        <f>ROUND(I234*H234,2)</f>
        <v>0</v>
      </c>
      <c r="K234" s="183" t="s">
        <v>158</v>
      </c>
      <c r="L234" s="41"/>
      <c r="M234" s="188" t="s">
        <v>5</v>
      </c>
      <c r="N234" s="189" t="s">
        <v>43</v>
      </c>
      <c r="O234" s="42"/>
      <c r="P234" s="190">
        <f>O234*H234</f>
        <v>0</v>
      </c>
      <c r="Q234" s="190">
        <v>2.0000000000000001E-4</v>
      </c>
      <c r="R234" s="190">
        <f>Q234*H234</f>
        <v>1.9E-3</v>
      </c>
      <c r="S234" s="190">
        <v>0</v>
      </c>
      <c r="T234" s="191">
        <f>S234*H234</f>
        <v>0</v>
      </c>
      <c r="AR234" s="24" t="s">
        <v>237</v>
      </c>
      <c r="AT234" s="24" t="s">
        <v>154</v>
      </c>
      <c r="AU234" s="24" t="s">
        <v>82</v>
      </c>
      <c r="AY234" s="24" t="s">
        <v>152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24" t="s">
        <v>82</v>
      </c>
      <c r="BK234" s="192">
        <f>ROUND(I234*H234,2)</f>
        <v>0</v>
      </c>
      <c r="BL234" s="24" t="s">
        <v>237</v>
      </c>
      <c r="BM234" s="24" t="s">
        <v>446</v>
      </c>
    </row>
    <row r="235" spans="2:65" s="12" customFormat="1" ht="13.5">
      <c r="B235" s="193"/>
      <c r="D235" s="194" t="s">
        <v>161</v>
      </c>
      <c r="E235" s="195" t="s">
        <v>5</v>
      </c>
      <c r="F235" s="196" t="s">
        <v>447</v>
      </c>
      <c r="H235" s="197">
        <v>3.6</v>
      </c>
      <c r="I235" s="198"/>
      <c r="L235" s="193"/>
      <c r="M235" s="199"/>
      <c r="N235" s="200"/>
      <c r="O235" s="200"/>
      <c r="P235" s="200"/>
      <c r="Q235" s="200"/>
      <c r="R235" s="200"/>
      <c r="S235" s="200"/>
      <c r="T235" s="201"/>
      <c r="AT235" s="195" t="s">
        <v>161</v>
      </c>
      <c r="AU235" s="195" t="s">
        <v>82</v>
      </c>
      <c r="AV235" s="12" t="s">
        <v>82</v>
      </c>
      <c r="AW235" s="12" t="s">
        <v>35</v>
      </c>
      <c r="AX235" s="12" t="s">
        <v>71</v>
      </c>
      <c r="AY235" s="195" t="s">
        <v>152</v>
      </c>
    </row>
    <row r="236" spans="2:65" s="12" customFormat="1" ht="13.5">
      <c r="B236" s="193"/>
      <c r="D236" s="194" t="s">
        <v>161</v>
      </c>
      <c r="E236" s="195" t="s">
        <v>5</v>
      </c>
      <c r="F236" s="196" t="s">
        <v>448</v>
      </c>
      <c r="H236" s="197">
        <v>5.9</v>
      </c>
      <c r="I236" s="198"/>
      <c r="L236" s="193"/>
      <c r="M236" s="199"/>
      <c r="N236" s="200"/>
      <c r="O236" s="200"/>
      <c r="P236" s="200"/>
      <c r="Q236" s="200"/>
      <c r="R236" s="200"/>
      <c r="S236" s="200"/>
      <c r="T236" s="201"/>
      <c r="AT236" s="195" t="s">
        <v>161</v>
      </c>
      <c r="AU236" s="195" t="s">
        <v>82</v>
      </c>
      <c r="AV236" s="12" t="s">
        <v>82</v>
      </c>
      <c r="AW236" s="12" t="s">
        <v>35</v>
      </c>
      <c r="AX236" s="12" t="s">
        <v>71</v>
      </c>
      <c r="AY236" s="195" t="s">
        <v>152</v>
      </c>
    </row>
    <row r="237" spans="2:65" s="13" customFormat="1" ht="13.5">
      <c r="B237" s="202"/>
      <c r="D237" s="194" t="s">
        <v>161</v>
      </c>
      <c r="E237" s="203" t="s">
        <v>5</v>
      </c>
      <c r="F237" s="204" t="s">
        <v>164</v>
      </c>
      <c r="H237" s="205">
        <v>9.5</v>
      </c>
      <c r="I237" s="206"/>
      <c r="L237" s="202"/>
      <c r="M237" s="207"/>
      <c r="N237" s="208"/>
      <c r="O237" s="208"/>
      <c r="P237" s="208"/>
      <c r="Q237" s="208"/>
      <c r="R237" s="208"/>
      <c r="S237" s="208"/>
      <c r="T237" s="209"/>
      <c r="AT237" s="203" t="s">
        <v>161</v>
      </c>
      <c r="AU237" s="203" t="s">
        <v>82</v>
      </c>
      <c r="AV237" s="13" t="s">
        <v>159</v>
      </c>
      <c r="AW237" s="13" t="s">
        <v>35</v>
      </c>
      <c r="AX237" s="13" t="s">
        <v>75</v>
      </c>
      <c r="AY237" s="203" t="s">
        <v>152</v>
      </c>
    </row>
    <row r="238" spans="2:65" s="1" customFormat="1" ht="25.5" customHeight="1">
      <c r="B238" s="180"/>
      <c r="C238" s="181" t="s">
        <v>449</v>
      </c>
      <c r="D238" s="181" t="s">
        <v>154</v>
      </c>
      <c r="E238" s="182" t="s">
        <v>450</v>
      </c>
      <c r="F238" s="183" t="s">
        <v>451</v>
      </c>
      <c r="G238" s="184" t="s">
        <v>275</v>
      </c>
      <c r="H238" s="185">
        <v>2</v>
      </c>
      <c r="I238" s="186"/>
      <c r="J238" s="187">
        <f>ROUND(I238*H238,2)</f>
        <v>0</v>
      </c>
      <c r="K238" s="183" t="s">
        <v>158</v>
      </c>
      <c r="L238" s="41"/>
      <c r="M238" s="188" t="s">
        <v>5</v>
      </c>
      <c r="N238" s="189" t="s">
        <v>43</v>
      </c>
      <c r="O238" s="42"/>
      <c r="P238" s="190">
        <f>O238*H238</f>
        <v>0</v>
      </c>
      <c r="Q238" s="190">
        <v>2.7999999999999998E-4</v>
      </c>
      <c r="R238" s="190">
        <f>Q238*H238</f>
        <v>5.5999999999999995E-4</v>
      </c>
      <c r="S238" s="190">
        <v>0</v>
      </c>
      <c r="T238" s="191">
        <f>S238*H238</f>
        <v>0</v>
      </c>
      <c r="AR238" s="24" t="s">
        <v>237</v>
      </c>
      <c r="AT238" s="24" t="s">
        <v>154</v>
      </c>
      <c r="AU238" s="24" t="s">
        <v>82</v>
      </c>
      <c r="AY238" s="24" t="s">
        <v>152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24" t="s">
        <v>82</v>
      </c>
      <c r="BK238" s="192">
        <f>ROUND(I238*H238,2)</f>
        <v>0</v>
      </c>
      <c r="BL238" s="24" t="s">
        <v>237</v>
      </c>
      <c r="BM238" s="24" t="s">
        <v>452</v>
      </c>
    </row>
    <row r="239" spans="2:65" s="12" customFormat="1" ht="13.5">
      <c r="B239" s="193"/>
      <c r="D239" s="194" t="s">
        <v>161</v>
      </c>
      <c r="E239" s="195" t="s">
        <v>5</v>
      </c>
      <c r="F239" s="196" t="s">
        <v>453</v>
      </c>
      <c r="H239" s="197">
        <v>2</v>
      </c>
      <c r="I239" s="198"/>
      <c r="L239" s="193"/>
      <c r="M239" s="199"/>
      <c r="N239" s="200"/>
      <c r="O239" s="200"/>
      <c r="P239" s="200"/>
      <c r="Q239" s="200"/>
      <c r="R239" s="200"/>
      <c r="S239" s="200"/>
      <c r="T239" s="201"/>
      <c r="AT239" s="195" t="s">
        <v>161</v>
      </c>
      <c r="AU239" s="195" t="s">
        <v>82</v>
      </c>
      <c r="AV239" s="12" t="s">
        <v>82</v>
      </c>
      <c r="AW239" s="12" t="s">
        <v>35</v>
      </c>
      <c r="AX239" s="12" t="s">
        <v>75</v>
      </c>
      <c r="AY239" s="195" t="s">
        <v>152</v>
      </c>
    </row>
    <row r="240" spans="2:65" s="1" customFormat="1" ht="25.5" customHeight="1">
      <c r="B240" s="180"/>
      <c r="C240" s="181" t="s">
        <v>454</v>
      </c>
      <c r="D240" s="181" t="s">
        <v>154</v>
      </c>
      <c r="E240" s="182" t="s">
        <v>455</v>
      </c>
      <c r="F240" s="183" t="s">
        <v>456</v>
      </c>
      <c r="G240" s="184" t="s">
        <v>275</v>
      </c>
      <c r="H240" s="185">
        <v>3</v>
      </c>
      <c r="I240" s="186"/>
      <c r="J240" s="187">
        <f>ROUND(I240*H240,2)</f>
        <v>0</v>
      </c>
      <c r="K240" s="183" t="s">
        <v>158</v>
      </c>
      <c r="L240" s="41"/>
      <c r="M240" s="188" t="s">
        <v>5</v>
      </c>
      <c r="N240" s="189" t="s">
        <v>43</v>
      </c>
      <c r="O240" s="42"/>
      <c r="P240" s="190">
        <f>O240*H240</f>
        <v>0</v>
      </c>
      <c r="Q240" s="190">
        <v>4.2000000000000002E-4</v>
      </c>
      <c r="R240" s="190">
        <f>Q240*H240</f>
        <v>1.2600000000000001E-3</v>
      </c>
      <c r="S240" s="190">
        <v>0</v>
      </c>
      <c r="T240" s="191">
        <f>S240*H240</f>
        <v>0</v>
      </c>
      <c r="AR240" s="24" t="s">
        <v>237</v>
      </c>
      <c r="AT240" s="24" t="s">
        <v>154</v>
      </c>
      <c r="AU240" s="24" t="s">
        <v>82</v>
      </c>
      <c r="AY240" s="24" t="s">
        <v>152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24" t="s">
        <v>82</v>
      </c>
      <c r="BK240" s="192">
        <f>ROUND(I240*H240,2)</f>
        <v>0</v>
      </c>
      <c r="BL240" s="24" t="s">
        <v>237</v>
      </c>
      <c r="BM240" s="24" t="s">
        <v>457</v>
      </c>
    </row>
    <row r="241" spans="2:65" s="12" customFormat="1" ht="13.5">
      <c r="B241" s="193"/>
      <c r="D241" s="194" t="s">
        <v>161</v>
      </c>
      <c r="E241" s="195" t="s">
        <v>5</v>
      </c>
      <c r="F241" s="196" t="s">
        <v>458</v>
      </c>
      <c r="H241" s="197">
        <v>3</v>
      </c>
      <c r="I241" s="198"/>
      <c r="L241" s="193"/>
      <c r="M241" s="199"/>
      <c r="N241" s="200"/>
      <c r="O241" s="200"/>
      <c r="P241" s="200"/>
      <c r="Q241" s="200"/>
      <c r="R241" s="200"/>
      <c r="S241" s="200"/>
      <c r="T241" s="201"/>
      <c r="AT241" s="195" t="s">
        <v>161</v>
      </c>
      <c r="AU241" s="195" t="s">
        <v>82</v>
      </c>
      <c r="AV241" s="12" t="s">
        <v>82</v>
      </c>
      <c r="AW241" s="12" t="s">
        <v>35</v>
      </c>
      <c r="AX241" s="12" t="s">
        <v>75</v>
      </c>
      <c r="AY241" s="195" t="s">
        <v>152</v>
      </c>
    </row>
    <row r="242" spans="2:65" s="1" customFormat="1" ht="16.5" customHeight="1">
      <c r="B242" s="180"/>
      <c r="C242" s="181" t="s">
        <v>459</v>
      </c>
      <c r="D242" s="181" t="s">
        <v>154</v>
      </c>
      <c r="E242" s="182" t="s">
        <v>460</v>
      </c>
      <c r="F242" s="183" t="s">
        <v>461</v>
      </c>
      <c r="G242" s="184" t="s">
        <v>275</v>
      </c>
      <c r="H242" s="185">
        <v>80</v>
      </c>
      <c r="I242" s="186"/>
      <c r="J242" s="187">
        <f>ROUND(I242*H242,2)</f>
        <v>0</v>
      </c>
      <c r="K242" s="183" t="s">
        <v>158</v>
      </c>
      <c r="L242" s="41"/>
      <c r="M242" s="188" t="s">
        <v>5</v>
      </c>
      <c r="N242" s="189" t="s">
        <v>43</v>
      </c>
      <c r="O242" s="42"/>
      <c r="P242" s="190">
        <f>O242*H242</f>
        <v>0</v>
      </c>
      <c r="Q242" s="190">
        <v>1.8400000000000001E-3</v>
      </c>
      <c r="R242" s="190">
        <f>Q242*H242</f>
        <v>0.1472</v>
      </c>
      <c r="S242" s="190">
        <v>0</v>
      </c>
      <c r="T242" s="191">
        <f>S242*H242</f>
        <v>0</v>
      </c>
      <c r="AR242" s="24" t="s">
        <v>237</v>
      </c>
      <c r="AT242" s="24" t="s">
        <v>154</v>
      </c>
      <c r="AU242" s="24" t="s">
        <v>82</v>
      </c>
      <c r="AY242" s="24" t="s">
        <v>152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24" t="s">
        <v>82</v>
      </c>
      <c r="BK242" s="192">
        <f>ROUND(I242*H242,2)</f>
        <v>0</v>
      </c>
      <c r="BL242" s="24" t="s">
        <v>237</v>
      </c>
      <c r="BM242" s="24" t="s">
        <v>462</v>
      </c>
    </row>
    <row r="243" spans="2:65" s="12" customFormat="1" ht="13.5">
      <c r="B243" s="193"/>
      <c r="D243" s="194" t="s">
        <v>161</v>
      </c>
      <c r="E243" s="195" t="s">
        <v>5</v>
      </c>
      <c r="F243" s="196" t="s">
        <v>463</v>
      </c>
      <c r="H243" s="197">
        <v>80</v>
      </c>
      <c r="I243" s="198"/>
      <c r="L243" s="193"/>
      <c r="M243" s="199"/>
      <c r="N243" s="200"/>
      <c r="O243" s="200"/>
      <c r="P243" s="200"/>
      <c r="Q243" s="200"/>
      <c r="R243" s="200"/>
      <c r="S243" s="200"/>
      <c r="T243" s="201"/>
      <c r="AT243" s="195" t="s">
        <v>161</v>
      </c>
      <c r="AU243" s="195" t="s">
        <v>82</v>
      </c>
      <c r="AV243" s="12" t="s">
        <v>82</v>
      </c>
      <c r="AW243" s="12" t="s">
        <v>35</v>
      </c>
      <c r="AX243" s="12" t="s">
        <v>75</v>
      </c>
      <c r="AY243" s="195" t="s">
        <v>152</v>
      </c>
    </row>
    <row r="244" spans="2:65" s="1" customFormat="1" ht="25.5" customHeight="1">
      <c r="B244" s="180"/>
      <c r="C244" s="181" t="s">
        <v>464</v>
      </c>
      <c r="D244" s="181" t="s">
        <v>154</v>
      </c>
      <c r="E244" s="182" t="s">
        <v>465</v>
      </c>
      <c r="F244" s="183" t="s">
        <v>466</v>
      </c>
      <c r="G244" s="184" t="s">
        <v>275</v>
      </c>
      <c r="H244" s="185">
        <v>25</v>
      </c>
      <c r="I244" s="186"/>
      <c r="J244" s="187">
        <f>ROUND(I244*H244,2)</f>
        <v>0</v>
      </c>
      <c r="K244" s="183" t="s">
        <v>158</v>
      </c>
      <c r="L244" s="41"/>
      <c r="M244" s="188" t="s">
        <v>5</v>
      </c>
      <c r="N244" s="189" t="s">
        <v>43</v>
      </c>
      <c r="O244" s="42"/>
      <c r="P244" s="190">
        <f>O244*H244</f>
        <v>0</v>
      </c>
      <c r="Q244" s="190">
        <v>2.2200000000000002E-3</v>
      </c>
      <c r="R244" s="190">
        <f>Q244*H244</f>
        <v>5.5500000000000008E-2</v>
      </c>
      <c r="S244" s="190">
        <v>0</v>
      </c>
      <c r="T244" s="191">
        <f>S244*H244</f>
        <v>0</v>
      </c>
      <c r="AR244" s="24" t="s">
        <v>237</v>
      </c>
      <c r="AT244" s="24" t="s">
        <v>154</v>
      </c>
      <c r="AU244" s="24" t="s">
        <v>82</v>
      </c>
      <c r="AY244" s="24" t="s">
        <v>152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24" t="s">
        <v>82</v>
      </c>
      <c r="BK244" s="192">
        <f>ROUND(I244*H244,2)</f>
        <v>0</v>
      </c>
      <c r="BL244" s="24" t="s">
        <v>237</v>
      </c>
      <c r="BM244" s="24" t="s">
        <v>467</v>
      </c>
    </row>
    <row r="245" spans="2:65" s="12" customFormat="1" ht="13.5">
      <c r="B245" s="193"/>
      <c r="D245" s="194" t="s">
        <v>161</v>
      </c>
      <c r="E245" s="195" t="s">
        <v>5</v>
      </c>
      <c r="F245" s="196" t="s">
        <v>441</v>
      </c>
      <c r="H245" s="197">
        <v>25</v>
      </c>
      <c r="I245" s="198"/>
      <c r="L245" s="193"/>
      <c r="M245" s="199"/>
      <c r="N245" s="200"/>
      <c r="O245" s="200"/>
      <c r="P245" s="200"/>
      <c r="Q245" s="200"/>
      <c r="R245" s="200"/>
      <c r="S245" s="200"/>
      <c r="T245" s="201"/>
      <c r="AT245" s="195" t="s">
        <v>161</v>
      </c>
      <c r="AU245" s="195" t="s">
        <v>82</v>
      </c>
      <c r="AV245" s="12" t="s">
        <v>82</v>
      </c>
      <c r="AW245" s="12" t="s">
        <v>35</v>
      </c>
      <c r="AX245" s="12" t="s">
        <v>75</v>
      </c>
      <c r="AY245" s="195" t="s">
        <v>152</v>
      </c>
    </row>
    <row r="246" spans="2:65" s="1" customFormat="1" ht="25.5" customHeight="1">
      <c r="B246" s="180"/>
      <c r="C246" s="181" t="s">
        <v>468</v>
      </c>
      <c r="D246" s="181" t="s">
        <v>154</v>
      </c>
      <c r="E246" s="182" t="s">
        <v>469</v>
      </c>
      <c r="F246" s="183" t="s">
        <v>470</v>
      </c>
      <c r="G246" s="184" t="s">
        <v>275</v>
      </c>
      <c r="H246" s="185">
        <v>3.6</v>
      </c>
      <c r="I246" s="186"/>
      <c r="J246" s="187">
        <f>ROUND(I246*H246,2)</f>
        <v>0</v>
      </c>
      <c r="K246" s="183" t="s">
        <v>158</v>
      </c>
      <c r="L246" s="41"/>
      <c r="M246" s="188" t="s">
        <v>5</v>
      </c>
      <c r="N246" s="189" t="s">
        <v>43</v>
      </c>
      <c r="O246" s="42"/>
      <c r="P246" s="190">
        <f>O246*H246</f>
        <v>0</v>
      </c>
      <c r="Q246" s="190">
        <v>4.2300000000000003E-3</v>
      </c>
      <c r="R246" s="190">
        <f>Q246*H246</f>
        <v>1.5228000000000002E-2</v>
      </c>
      <c r="S246" s="190">
        <v>0</v>
      </c>
      <c r="T246" s="191">
        <f>S246*H246</f>
        <v>0</v>
      </c>
      <c r="AR246" s="24" t="s">
        <v>237</v>
      </c>
      <c r="AT246" s="24" t="s">
        <v>154</v>
      </c>
      <c r="AU246" s="24" t="s">
        <v>82</v>
      </c>
      <c r="AY246" s="24" t="s">
        <v>152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24" t="s">
        <v>82</v>
      </c>
      <c r="BK246" s="192">
        <f>ROUND(I246*H246,2)</f>
        <v>0</v>
      </c>
      <c r="BL246" s="24" t="s">
        <v>237</v>
      </c>
      <c r="BM246" s="24" t="s">
        <v>471</v>
      </c>
    </row>
    <row r="247" spans="2:65" s="12" customFormat="1" ht="13.5">
      <c r="B247" s="193"/>
      <c r="D247" s="194" t="s">
        <v>161</v>
      </c>
      <c r="E247" s="195" t="s">
        <v>5</v>
      </c>
      <c r="F247" s="196" t="s">
        <v>447</v>
      </c>
      <c r="H247" s="197">
        <v>3.6</v>
      </c>
      <c r="I247" s="198"/>
      <c r="L247" s="193"/>
      <c r="M247" s="199"/>
      <c r="N247" s="200"/>
      <c r="O247" s="200"/>
      <c r="P247" s="200"/>
      <c r="Q247" s="200"/>
      <c r="R247" s="200"/>
      <c r="S247" s="200"/>
      <c r="T247" s="201"/>
      <c r="AT247" s="195" t="s">
        <v>161</v>
      </c>
      <c r="AU247" s="195" t="s">
        <v>82</v>
      </c>
      <c r="AV247" s="12" t="s">
        <v>82</v>
      </c>
      <c r="AW247" s="12" t="s">
        <v>35</v>
      </c>
      <c r="AX247" s="12" t="s">
        <v>75</v>
      </c>
      <c r="AY247" s="195" t="s">
        <v>152</v>
      </c>
    </row>
    <row r="248" spans="2:65" s="1" customFormat="1" ht="25.5" customHeight="1">
      <c r="B248" s="180"/>
      <c r="C248" s="181" t="s">
        <v>472</v>
      </c>
      <c r="D248" s="181" t="s">
        <v>154</v>
      </c>
      <c r="E248" s="182" t="s">
        <v>473</v>
      </c>
      <c r="F248" s="183" t="s">
        <v>474</v>
      </c>
      <c r="G248" s="184" t="s">
        <v>275</v>
      </c>
      <c r="H248" s="185">
        <v>2</v>
      </c>
      <c r="I248" s="186"/>
      <c r="J248" s="187">
        <f>ROUND(I248*H248,2)</f>
        <v>0</v>
      </c>
      <c r="K248" s="183" t="s">
        <v>158</v>
      </c>
      <c r="L248" s="41"/>
      <c r="M248" s="188" t="s">
        <v>5</v>
      </c>
      <c r="N248" s="189" t="s">
        <v>43</v>
      </c>
      <c r="O248" s="42"/>
      <c r="P248" s="190">
        <f>O248*H248</f>
        <v>0</v>
      </c>
      <c r="Q248" s="190">
        <v>5.2199999999999998E-3</v>
      </c>
      <c r="R248" s="190">
        <f>Q248*H248</f>
        <v>1.044E-2</v>
      </c>
      <c r="S248" s="190">
        <v>0</v>
      </c>
      <c r="T248" s="191">
        <f>S248*H248</f>
        <v>0</v>
      </c>
      <c r="AR248" s="24" t="s">
        <v>237</v>
      </c>
      <c r="AT248" s="24" t="s">
        <v>154</v>
      </c>
      <c r="AU248" s="24" t="s">
        <v>82</v>
      </c>
      <c r="AY248" s="24" t="s">
        <v>152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24" t="s">
        <v>82</v>
      </c>
      <c r="BK248" s="192">
        <f>ROUND(I248*H248,2)</f>
        <v>0</v>
      </c>
      <c r="BL248" s="24" t="s">
        <v>237</v>
      </c>
      <c r="BM248" s="24" t="s">
        <v>475</v>
      </c>
    </row>
    <row r="249" spans="2:65" s="12" customFormat="1" ht="13.5">
      <c r="B249" s="193"/>
      <c r="D249" s="194" t="s">
        <v>161</v>
      </c>
      <c r="E249" s="195" t="s">
        <v>5</v>
      </c>
      <c r="F249" s="196" t="s">
        <v>453</v>
      </c>
      <c r="H249" s="197">
        <v>2</v>
      </c>
      <c r="I249" s="198"/>
      <c r="L249" s="193"/>
      <c r="M249" s="199"/>
      <c r="N249" s="200"/>
      <c r="O249" s="200"/>
      <c r="P249" s="200"/>
      <c r="Q249" s="200"/>
      <c r="R249" s="200"/>
      <c r="S249" s="200"/>
      <c r="T249" s="201"/>
      <c r="AT249" s="195" t="s">
        <v>161</v>
      </c>
      <c r="AU249" s="195" t="s">
        <v>82</v>
      </c>
      <c r="AV249" s="12" t="s">
        <v>82</v>
      </c>
      <c r="AW249" s="12" t="s">
        <v>35</v>
      </c>
      <c r="AX249" s="12" t="s">
        <v>75</v>
      </c>
      <c r="AY249" s="195" t="s">
        <v>152</v>
      </c>
    </row>
    <row r="250" spans="2:65" s="1" customFormat="1" ht="16.5" customHeight="1">
      <c r="B250" s="180"/>
      <c r="C250" s="181" t="s">
        <v>476</v>
      </c>
      <c r="D250" s="181" t="s">
        <v>154</v>
      </c>
      <c r="E250" s="182" t="s">
        <v>477</v>
      </c>
      <c r="F250" s="183" t="s">
        <v>478</v>
      </c>
      <c r="G250" s="184" t="s">
        <v>194</v>
      </c>
      <c r="H250" s="185">
        <v>3</v>
      </c>
      <c r="I250" s="186"/>
      <c r="J250" s="187">
        <f>ROUND(I250*H250,2)</f>
        <v>0</v>
      </c>
      <c r="K250" s="183" t="s">
        <v>158</v>
      </c>
      <c r="L250" s="41"/>
      <c r="M250" s="188" t="s">
        <v>5</v>
      </c>
      <c r="N250" s="189" t="s">
        <v>43</v>
      </c>
      <c r="O250" s="42"/>
      <c r="P250" s="190">
        <f>O250*H250</f>
        <v>0</v>
      </c>
      <c r="Q250" s="190">
        <v>7.2100000000000003E-3</v>
      </c>
      <c r="R250" s="190">
        <f>Q250*H250</f>
        <v>2.163E-2</v>
      </c>
      <c r="S250" s="190">
        <v>0</v>
      </c>
      <c r="T250" s="191">
        <f>S250*H250</f>
        <v>0</v>
      </c>
      <c r="AR250" s="24" t="s">
        <v>237</v>
      </c>
      <c r="AT250" s="24" t="s">
        <v>154</v>
      </c>
      <c r="AU250" s="24" t="s">
        <v>82</v>
      </c>
      <c r="AY250" s="24" t="s">
        <v>152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24" t="s">
        <v>82</v>
      </c>
      <c r="BK250" s="192">
        <f>ROUND(I250*H250,2)</f>
        <v>0</v>
      </c>
      <c r="BL250" s="24" t="s">
        <v>237</v>
      </c>
      <c r="BM250" s="24" t="s">
        <v>479</v>
      </c>
    </row>
    <row r="251" spans="2:65" s="12" customFormat="1" ht="13.5">
      <c r="B251" s="193"/>
      <c r="D251" s="194" t="s">
        <v>161</v>
      </c>
      <c r="E251" s="195" t="s">
        <v>5</v>
      </c>
      <c r="F251" s="196" t="s">
        <v>458</v>
      </c>
      <c r="H251" s="197">
        <v>3</v>
      </c>
      <c r="I251" s="198"/>
      <c r="L251" s="193"/>
      <c r="M251" s="199"/>
      <c r="N251" s="200"/>
      <c r="O251" s="200"/>
      <c r="P251" s="200"/>
      <c r="Q251" s="200"/>
      <c r="R251" s="200"/>
      <c r="S251" s="200"/>
      <c r="T251" s="201"/>
      <c r="AT251" s="195" t="s">
        <v>161</v>
      </c>
      <c r="AU251" s="195" t="s">
        <v>82</v>
      </c>
      <c r="AV251" s="12" t="s">
        <v>82</v>
      </c>
      <c r="AW251" s="12" t="s">
        <v>35</v>
      </c>
      <c r="AX251" s="12" t="s">
        <v>75</v>
      </c>
      <c r="AY251" s="195" t="s">
        <v>152</v>
      </c>
    </row>
    <row r="252" spans="2:65" s="1" customFormat="1" ht="25.5" customHeight="1">
      <c r="B252" s="180"/>
      <c r="C252" s="181" t="s">
        <v>480</v>
      </c>
      <c r="D252" s="181" t="s">
        <v>154</v>
      </c>
      <c r="E252" s="182" t="s">
        <v>481</v>
      </c>
      <c r="F252" s="183" t="s">
        <v>482</v>
      </c>
      <c r="G252" s="184" t="s">
        <v>194</v>
      </c>
      <c r="H252" s="185">
        <v>2.1869999999999998</v>
      </c>
      <c r="I252" s="186"/>
      <c r="J252" s="187">
        <f>ROUND(I252*H252,2)</f>
        <v>0</v>
      </c>
      <c r="K252" s="183" t="s">
        <v>158</v>
      </c>
      <c r="L252" s="41"/>
      <c r="M252" s="188" t="s">
        <v>5</v>
      </c>
      <c r="N252" s="189" t="s">
        <v>43</v>
      </c>
      <c r="O252" s="42"/>
      <c r="P252" s="190">
        <f>O252*H252</f>
        <v>0</v>
      </c>
      <c r="Q252" s="190">
        <v>5.8399999999999997E-3</v>
      </c>
      <c r="R252" s="190">
        <f>Q252*H252</f>
        <v>1.2772079999999998E-2</v>
      </c>
      <c r="S252" s="190">
        <v>0</v>
      </c>
      <c r="T252" s="191">
        <f>S252*H252</f>
        <v>0</v>
      </c>
      <c r="AR252" s="24" t="s">
        <v>237</v>
      </c>
      <c r="AT252" s="24" t="s">
        <v>154</v>
      </c>
      <c r="AU252" s="24" t="s">
        <v>82</v>
      </c>
      <c r="AY252" s="24" t="s">
        <v>152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24" t="s">
        <v>82</v>
      </c>
      <c r="BK252" s="192">
        <f>ROUND(I252*H252,2)</f>
        <v>0</v>
      </c>
      <c r="BL252" s="24" t="s">
        <v>237</v>
      </c>
      <c r="BM252" s="24" t="s">
        <v>483</v>
      </c>
    </row>
    <row r="253" spans="2:65" s="12" customFormat="1" ht="13.5">
      <c r="B253" s="193"/>
      <c r="D253" s="194" t="s">
        <v>161</v>
      </c>
      <c r="E253" s="195" t="s">
        <v>5</v>
      </c>
      <c r="F253" s="196" t="s">
        <v>484</v>
      </c>
      <c r="H253" s="197">
        <v>0.24</v>
      </c>
      <c r="I253" s="198"/>
      <c r="L253" s="193"/>
      <c r="M253" s="199"/>
      <c r="N253" s="200"/>
      <c r="O253" s="200"/>
      <c r="P253" s="200"/>
      <c r="Q253" s="200"/>
      <c r="R253" s="200"/>
      <c r="S253" s="200"/>
      <c r="T253" s="201"/>
      <c r="AT253" s="195" t="s">
        <v>161</v>
      </c>
      <c r="AU253" s="195" t="s">
        <v>82</v>
      </c>
      <c r="AV253" s="12" t="s">
        <v>82</v>
      </c>
      <c r="AW253" s="12" t="s">
        <v>35</v>
      </c>
      <c r="AX253" s="12" t="s">
        <v>71</v>
      </c>
      <c r="AY253" s="195" t="s">
        <v>152</v>
      </c>
    </row>
    <row r="254" spans="2:65" s="12" customFormat="1" ht="13.5">
      <c r="B254" s="193"/>
      <c r="D254" s="194" t="s">
        <v>161</v>
      </c>
      <c r="E254" s="195" t="s">
        <v>5</v>
      </c>
      <c r="F254" s="196" t="s">
        <v>485</v>
      </c>
      <c r="H254" s="197">
        <v>1.9470000000000001</v>
      </c>
      <c r="I254" s="198"/>
      <c r="L254" s="193"/>
      <c r="M254" s="199"/>
      <c r="N254" s="200"/>
      <c r="O254" s="200"/>
      <c r="P254" s="200"/>
      <c r="Q254" s="200"/>
      <c r="R254" s="200"/>
      <c r="S254" s="200"/>
      <c r="T254" s="201"/>
      <c r="AT254" s="195" t="s">
        <v>161</v>
      </c>
      <c r="AU254" s="195" t="s">
        <v>82</v>
      </c>
      <c r="AV254" s="12" t="s">
        <v>82</v>
      </c>
      <c r="AW254" s="12" t="s">
        <v>35</v>
      </c>
      <c r="AX254" s="12" t="s">
        <v>71</v>
      </c>
      <c r="AY254" s="195" t="s">
        <v>152</v>
      </c>
    </row>
    <row r="255" spans="2:65" s="13" customFormat="1" ht="13.5">
      <c r="B255" s="202"/>
      <c r="D255" s="194" t="s">
        <v>161</v>
      </c>
      <c r="E255" s="203" t="s">
        <v>5</v>
      </c>
      <c r="F255" s="204" t="s">
        <v>164</v>
      </c>
      <c r="H255" s="205">
        <v>2.1869999999999998</v>
      </c>
      <c r="I255" s="206"/>
      <c r="L255" s="202"/>
      <c r="M255" s="207"/>
      <c r="N255" s="208"/>
      <c r="O255" s="208"/>
      <c r="P255" s="208"/>
      <c r="Q255" s="208"/>
      <c r="R255" s="208"/>
      <c r="S255" s="208"/>
      <c r="T255" s="209"/>
      <c r="AT255" s="203" t="s">
        <v>161</v>
      </c>
      <c r="AU255" s="203" t="s">
        <v>82</v>
      </c>
      <c r="AV255" s="13" t="s">
        <v>159</v>
      </c>
      <c r="AW255" s="13" t="s">
        <v>35</v>
      </c>
      <c r="AX255" s="13" t="s">
        <v>75</v>
      </c>
      <c r="AY255" s="203" t="s">
        <v>152</v>
      </c>
    </row>
    <row r="256" spans="2:65" s="1" customFormat="1" ht="16.5" customHeight="1">
      <c r="B256" s="180"/>
      <c r="C256" s="181" t="s">
        <v>486</v>
      </c>
      <c r="D256" s="181" t="s">
        <v>154</v>
      </c>
      <c r="E256" s="182" t="s">
        <v>487</v>
      </c>
      <c r="F256" s="183" t="s">
        <v>488</v>
      </c>
      <c r="G256" s="184" t="s">
        <v>275</v>
      </c>
      <c r="H256" s="185">
        <v>80</v>
      </c>
      <c r="I256" s="186"/>
      <c r="J256" s="187">
        <f>ROUND(I256*H256,2)</f>
        <v>0</v>
      </c>
      <c r="K256" s="183" t="s">
        <v>158</v>
      </c>
      <c r="L256" s="41"/>
      <c r="M256" s="188" t="s">
        <v>5</v>
      </c>
      <c r="N256" s="189" t="s">
        <v>43</v>
      </c>
      <c r="O256" s="42"/>
      <c r="P256" s="190">
        <f>O256*H256</f>
        <v>0</v>
      </c>
      <c r="Q256" s="190">
        <v>3.6600000000000001E-3</v>
      </c>
      <c r="R256" s="190">
        <f>Q256*H256</f>
        <v>0.2928</v>
      </c>
      <c r="S256" s="190">
        <v>0</v>
      </c>
      <c r="T256" s="191">
        <f>S256*H256</f>
        <v>0</v>
      </c>
      <c r="AR256" s="24" t="s">
        <v>237</v>
      </c>
      <c r="AT256" s="24" t="s">
        <v>154</v>
      </c>
      <c r="AU256" s="24" t="s">
        <v>82</v>
      </c>
      <c r="AY256" s="24" t="s">
        <v>152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24" t="s">
        <v>82</v>
      </c>
      <c r="BK256" s="192">
        <f>ROUND(I256*H256,2)</f>
        <v>0</v>
      </c>
      <c r="BL256" s="24" t="s">
        <v>237</v>
      </c>
      <c r="BM256" s="24" t="s">
        <v>489</v>
      </c>
    </row>
    <row r="257" spans="2:65" s="12" customFormat="1" ht="13.5">
      <c r="B257" s="193"/>
      <c r="D257" s="194" t="s">
        <v>161</v>
      </c>
      <c r="E257" s="195" t="s">
        <v>5</v>
      </c>
      <c r="F257" s="196" t="s">
        <v>490</v>
      </c>
      <c r="H257" s="197">
        <v>80</v>
      </c>
      <c r="I257" s="198"/>
      <c r="L257" s="193"/>
      <c r="M257" s="199"/>
      <c r="N257" s="200"/>
      <c r="O257" s="200"/>
      <c r="P257" s="200"/>
      <c r="Q257" s="200"/>
      <c r="R257" s="200"/>
      <c r="S257" s="200"/>
      <c r="T257" s="201"/>
      <c r="AT257" s="195" t="s">
        <v>161</v>
      </c>
      <c r="AU257" s="195" t="s">
        <v>82</v>
      </c>
      <c r="AV257" s="12" t="s">
        <v>82</v>
      </c>
      <c r="AW257" s="12" t="s">
        <v>35</v>
      </c>
      <c r="AX257" s="12" t="s">
        <v>75</v>
      </c>
      <c r="AY257" s="195" t="s">
        <v>152</v>
      </c>
    </row>
    <row r="258" spans="2:65" s="1" customFormat="1" ht="25.5" customHeight="1">
      <c r="B258" s="180"/>
      <c r="C258" s="181" t="s">
        <v>491</v>
      </c>
      <c r="D258" s="181" t="s">
        <v>154</v>
      </c>
      <c r="E258" s="182" t="s">
        <v>492</v>
      </c>
      <c r="F258" s="183" t="s">
        <v>493</v>
      </c>
      <c r="G258" s="184" t="s">
        <v>181</v>
      </c>
      <c r="H258" s="185">
        <v>4</v>
      </c>
      <c r="I258" s="186"/>
      <c r="J258" s="187">
        <f>ROUND(I258*H258,2)</f>
        <v>0</v>
      </c>
      <c r="K258" s="183" t="s">
        <v>158</v>
      </c>
      <c r="L258" s="41"/>
      <c r="M258" s="188" t="s">
        <v>5</v>
      </c>
      <c r="N258" s="189" t="s">
        <v>43</v>
      </c>
      <c r="O258" s="42"/>
      <c r="P258" s="190">
        <f>O258*H258</f>
        <v>0</v>
      </c>
      <c r="Q258" s="190">
        <v>7.2000000000000005E-4</v>
      </c>
      <c r="R258" s="190">
        <f>Q258*H258</f>
        <v>2.8800000000000002E-3</v>
      </c>
      <c r="S258" s="190">
        <v>0</v>
      </c>
      <c r="T258" s="191">
        <f>S258*H258</f>
        <v>0</v>
      </c>
      <c r="AR258" s="24" t="s">
        <v>237</v>
      </c>
      <c r="AT258" s="24" t="s">
        <v>154</v>
      </c>
      <c r="AU258" s="24" t="s">
        <v>82</v>
      </c>
      <c r="AY258" s="24" t="s">
        <v>152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24" t="s">
        <v>82</v>
      </c>
      <c r="BK258" s="192">
        <f>ROUND(I258*H258,2)</f>
        <v>0</v>
      </c>
      <c r="BL258" s="24" t="s">
        <v>237</v>
      </c>
      <c r="BM258" s="24" t="s">
        <v>494</v>
      </c>
    </row>
    <row r="259" spans="2:65" s="12" customFormat="1" ht="13.5">
      <c r="B259" s="193"/>
      <c r="D259" s="194" t="s">
        <v>161</v>
      </c>
      <c r="E259" s="195" t="s">
        <v>5</v>
      </c>
      <c r="F259" s="196" t="s">
        <v>495</v>
      </c>
      <c r="H259" s="197">
        <v>4</v>
      </c>
      <c r="I259" s="198"/>
      <c r="L259" s="193"/>
      <c r="M259" s="199"/>
      <c r="N259" s="200"/>
      <c r="O259" s="200"/>
      <c r="P259" s="200"/>
      <c r="Q259" s="200"/>
      <c r="R259" s="200"/>
      <c r="S259" s="200"/>
      <c r="T259" s="201"/>
      <c r="AT259" s="195" t="s">
        <v>161</v>
      </c>
      <c r="AU259" s="195" t="s">
        <v>82</v>
      </c>
      <c r="AV259" s="12" t="s">
        <v>82</v>
      </c>
      <c r="AW259" s="12" t="s">
        <v>35</v>
      </c>
      <c r="AX259" s="12" t="s">
        <v>75</v>
      </c>
      <c r="AY259" s="195" t="s">
        <v>152</v>
      </c>
    </row>
    <row r="260" spans="2:65" s="1" customFormat="1" ht="25.5" customHeight="1">
      <c r="B260" s="180"/>
      <c r="C260" s="181" t="s">
        <v>496</v>
      </c>
      <c r="D260" s="181" t="s">
        <v>154</v>
      </c>
      <c r="E260" s="182" t="s">
        <v>497</v>
      </c>
      <c r="F260" s="183" t="s">
        <v>498</v>
      </c>
      <c r="G260" s="184" t="s">
        <v>275</v>
      </c>
      <c r="H260" s="185">
        <v>38</v>
      </c>
      <c r="I260" s="186"/>
      <c r="J260" s="187">
        <f>ROUND(I260*H260,2)</f>
        <v>0</v>
      </c>
      <c r="K260" s="183" t="s">
        <v>158</v>
      </c>
      <c r="L260" s="41"/>
      <c r="M260" s="188" t="s">
        <v>5</v>
      </c>
      <c r="N260" s="189" t="s">
        <v>43</v>
      </c>
      <c r="O260" s="42"/>
      <c r="P260" s="190">
        <f>O260*H260</f>
        <v>0</v>
      </c>
      <c r="Q260" s="190">
        <v>2.3600000000000001E-3</v>
      </c>
      <c r="R260" s="190">
        <f>Q260*H260</f>
        <v>8.968000000000001E-2</v>
      </c>
      <c r="S260" s="190">
        <v>0</v>
      </c>
      <c r="T260" s="191">
        <f>S260*H260</f>
        <v>0</v>
      </c>
      <c r="AR260" s="24" t="s">
        <v>237</v>
      </c>
      <c r="AT260" s="24" t="s">
        <v>154</v>
      </c>
      <c r="AU260" s="24" t="s">
        <v>82</v>
      </c>
      <c r="AY260" s="24" t="s">
        <v>152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24" t="s">
        <v>82</v>
      </c>
      <c r="BK260" s="192">
        <f>ROUND(I260*H260,2)</f>
        <v>0</v>
      </c>
      <c r="BL260" s="24" t="s">
        <v>237</v>
      </c>
      <c r="BM260" s="24" t="s">
        <v>499</v>
      </c>
    </row>
    <row r="261" spans="2:65" s="12" customFormat="1" ht="13.5">
      <c r="B261" s="193"/>
      <c r="D261" s="194" t="s">
        <v>161</v>
      </c>
      <c r="E261" s="195" t="s">
        <v>5</v>
      </c>
      <c r="F261" s="196" t="s">
        <v>500</v>
      </c>
      <c r="H261" s="197">
        <v>38</v>
      </c>
      <c r="I261" s="198"/>
      <c r="L261" s="193"/>
      <c r="M261" s="199"/>
      <c r="N261" s="200"/>
      <c r="O261" s="200"/>
      <c r="P261" s="200"/>
      <c r="Q261" s="200"/>
      <c r="R261" s="200"/>
      <c r="S261" s="200"/>
      <c r="T261" s="201"/>
      <c r="AT261" s="195" t="s">
        <v>161</v>
      </c>
      <c r="AU261" s="195" t="s">
        <v>82</v>
      </c>
      <c r="AV261" s="12" t="s">
        <v>82</v>
      </c>
      <c r="AW261" s="12" t="s">
        <v>35</v>
      </c>
      <c r="AX261" s="12" t="s">
        <v>75</v>
      </c>
      <c r="AY261" s="195" t="s">
        <v>152</v>
      </c>
    </row>
    <row r="262" spans="2:65" s="1" customFormat="1" ht="16.5" customHeight="1">
      <c r="B262" s="180"/>
      <c r="C262" s="181" t="s">
        <v>501</v>
      </c>
      <c r="D262" s="181" t="s">
        <v>154</v>
      </c>
      <c r="E262" s="182" t="s">
        <v>502</v>
      </c>
      <c r="F262" s="183" t="s">
        <v>503</v>
      </c>
      <c r="G262" s="184" t="s">
        <v>157</v>
      </c>
      <c r="H262" s="185">
        <v>0.66700000000000004</v>
      </c>
      <c r="I262" s="186"/>
      <c r="J262" s="187">
        <f>ROUND(I262*H262,2)</f>
        <v>0</v>
      </c>
      <c r="K262" s="183" t="s">
        <v>158</v>
      </c>
      <c r="L262" s="41"/>
      <c r="M262" s="188" t="s">
        <v>5</v>
      </c>
      <c r="N262" s="189" t="s">
        <v>43</v>
      </c>
      <c r="O262" s="42"/>
      <c r="P262" s="190">
        <f>O262*H262</f>
        <v>0</v>
      </c>
      <c r="Q262" s="190">
        <v>0</v>
      </c>
      <c r="R262" s="190">
        <f>Q262*H262</f>
        <v>0</v>
      </c>
      <c r="S262" s="190">
        <v>0</v>
      </c>
      <c r="T262" s="191">
        <f>S262*H262</f>
        <v>0</v>
      </c>
      <c r="AR262" s="24" t="s">
        <v>237</v>
      </c>
      <c r="AT262" s="24" t="s">
        <v>154</v>
      </c>
      <c r="AU262" s="24" t="s">
        <v>82</v>
      </c>
      <c r="AY262" s="24" t="s">
        <v>152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24" t="s">
        <v>82</v>
      </c>
      <c r="BK262" s="192">
        <f>ROUND(I262*H262,2)</f>
        <v>0</v>
      </c>
      <c r="BL262" s="24" t="s">
        <v>237</v>
      </c>
      <c r="BM262" s="24" t="s">
        <v>504</v>
      </c>
    </row>
    <row r="263" spans="2:65" s="11" customFormat="1" ht="29.85" customHeight="1">
      <c r="B263" s="167"/>
      <c r="D263" s="168" t="s">
        <v>70</v>
      </c>
      <c r="E263" s="178" t="s">
        <v>505</v>
      </c>
      <c r="F263" s="178" t="s">
        <v>506</v>
      </c>
      <c r="I263" s="170"/>
      <c r="J263" s="179">
        <f>BK263</f>
        <v>0</v>
      </c>
      <c r="L263" s="167"/>
      <c r="M263" s="172"/>
      <c r="N263" s="173"/>
      <c r="O263" s="173"/>
      <c r="P263" s="174">
        <f>SUM(P264:P266)</f>
        <v>0</v>
      </c>
      <c r="Q263" s="173"/>
      <c r="R263" s="174">
        <f>SUM(R264:R266)</f>
        <v>2.844E-2</v>
      </c>
      <c r="S263" s="173"/>
      <c r="T263" s="175">
        <f>SUM(T264:T266)</f>
        <v>0</v>
      </c>
      <c r="AR263" s="168" t="s">
        <v>82</v>
      </c>
      <c r="AT263" s="176" t="s">
        <v>70</v>
      </c>
      <c r="AU263" s="176" t="s">
        <v>75</v>
      </c>
      <c r="AY263" s="168" t="s">
        <v>152</v>
      </c>
      <c r="BK263" s="177">
        <f>SUM(BK264:BK266)</f>
        <v>0</v>
      </c>
    </row>
    <row r="264" spans="2:65" s="1" customFormat="1" ht="16.5" customHeight="1">
      <c r="B264" s="180"/>
      <c r="C264" s="181" t="s">
        <v>507</v>
      </c>
      <c r="D264" s="181" t="s">
        <v>154</v>
      </c>
      <c r="E264" s="182" t="s">
        <v>508</v>
      </c>
      <c r="F264" s="183" t="s">
        <v>509</v>
      </c>
      <c r="G264" s="184" t="s">
        <v>181</v>
      </c>
      <c r="H264" s="185">
        <v>1</v>
      </c>
      <c r="I264" s="186"/>
      <c r="J264" s="187">
        <f>ROUND(I264*H264,2)</f>
        <v>0</v>
      </c>
      <c r="K264" s="183" t="s">
        <v>158</v>
      </c>
      <c r="L264" s="41"/>
      <c r="M264" s="188" t="s">
        <v>5</v>
      </c>
      <c r="N264" s="189" t="s">
        <v>43</v>
      </c>
      <c r="O264" s="42"/>
      <c r="P264" s="190">
        <f>O264*H264</f>
        <v>0</v>
      </c>
      <c r="Q264" s="190">
        <v>4.4000000000000002E-4</v>
      </c>
      <c r="R264" s="190">
        <f>Q264*H264</f>
        <v>4.4000000000000002E-4</v>
      </c>
      <c r="S264" s="190">
        <v>0</v>
      </c>
      <c r="T264" s="191">
        <f>S264*H264</f>
        <v>0</v>
      </c>
      <c r="AR264" s="24" t="s">
        <v>237</v>
      </c>
      <c r="AT264" s="24" t="s">
        <v>154</v>
      </c>
      <c r="AU264" s="24" t="s">
        <v>82</v>
      </c>
      <c r="AY264" s="24" t="s">
        <v>152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24" t="s">
        <v>82</v>
      </c>
      <c r="BK264" s="192">
        <f>ROUND(I264*H264,2)</f>
        <v>0</v>
      </c>
      <c r="BL264" s="24" t="s">
        <v>237</v>
      </c>
      <c r="BM264" s="24" t="s">
        <v>510</v>
      </c>
    </row>
    <row r="265" spans="2:65" s="1" customFormat="1" ht="25.5" customHeight="1">
      <c r="B265" s="180"/>
      <c r="C265" s="213" t="s">
        <v>511</v>
      </c>
      <c r="D265" s="213" t="s">
        <v>259</v>
      </c>
      <c r="E265" s="214" t="s">
        <v>512</v>
      </c>
      <c r="F265" s="215" t="s">
        <v>513</v>
      </c>
      <c r="G265" s="216" t="s">
        <v>181</v>
      </c>
      <c r="H265" s="217">
        <v>1</v>
      </c>
      <c r="I265" s="218"/>
      <c r="J265" s="219">
        <f>ROUND(I265*H265,2)</f>
        <v>0</v>
      </c>
      <c r="K265" s="215" t="s">
        <v>5</v>
      </c>
      <c r="L265" s="220"/>
      <c r="M265" s="221" t="s">
        <v>5</v>
      </c>
      <c r="N265" s="222" t="s">
        <v>43</v>
      </c>
      <c r="O265" s="42"/>
      <c r="P265" s="190">
        <f>O265*H265</f>
        <v>0</v>
      </c>
      <c r="Q265" s="190">
        <v>2.8000000000000001E-2</v>
      </c>
      <c r="R265" s="190">
        <f>Q265*H265</f>
        <v>2.8000000000000001E-2</v>
      </c>
      <c r="S265" s="190">
        <v>0</v>
      </c>
      <c r="T265" s="191">
        <f>S265*H265</f>
        <v>0</v>
      </c>
      <c r="AR265" s="24" t="s">
        <v>262</v>
      </c>
      <c r="AT265" s="24" t="s">
        <v>259</v>
      </c>
      <c r="AU265" s="24" t="s">
        <v>82</v>
      </c>
      <c r="AY265" s="24" t="s">
        <v>152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24" t="s">
        <v>82</v>
      </c>
      <c r="BK265" s="192">
        <f>ROUND(I265*H265,2)</f>
        <v>0</v>
      </c>
      <c r="BL265" s="24" t="s">
        <v>237</v>
      </c>
      <c r="BM265" s="24" t="s">
        <v>514</v>
      </c>
    </row>
    <row r="266" spans="2:65" s="1" customFormat="1" ht="16.5" customHeight="1">
      <c r="B266" s="180"/>
      <c r="C266" s="181" t="s">
        <v>515</v>
      </c>
      <c r="D266" s="181" t="s">
        <v>154</v>
      </c>
      <c r="E266" s="182" t="s">
        <v>516</v>
      </c>
      <c r="F266" s="183" t="s">
        <v>517</v>
      </c>
      <c r="G266" s="184" t="s">
        <v>157</v>
      </c>
      <c r="H266" s="185">
        <v>2.8000000000000001E-2</v>
      </c>
      <c r="I266" s="186"/>
      <c r="J266" s="187">
        <f>ROUND(I266*H266,2)</f>
        <v>0</v>
      </c>
      <c r="K266" s="183" t="s">
        <v>158</v>
      </c>
      <c r="L266" s="41"/>
      <c r="M266" s="188" t="s">
        <v>5</v>
      </c>
      <c r="N266" s="189" t="s">
        <v>43</v>
      </c>
      <c r="O266" s="42"/>
      <c r="P266" s="190">
        <f>O266*H266</f>
        <v>0</v>
      </c>
      <c r="Q266" s="190">
        <v>0</v>
      </c>
      <c r="R266" s="190">
        <f>Q266*H266</f>
        <v>0</v>
      </c>
      <c r="S266" s="190">
        <v>0</v>
      </c>
      <c r="T266" s="191">
        <f>S266*H266</f>
        <v>0</v>
      </c>
      <c r="AR266" s="24" t="s">
        <v>237</v>
      </c>
      <c r="AT266" s="24" t="s">
        <v>154</v>
      </c>
      <c r="AU266" s="24" t="s">
        <v>82</v>
      </c>
      <c r="AY266" s="24" t="s">
        <v>152</v>
      </c>
      <c r="BE266" s="192">
        <f>IF(N266="základní",J266,0)</f>
        <v>0</v>
      </c>
      <c r="BF266" s="192">
        <f>IF(N266="snížená",J266,0)</f>
        <v>0</v>
      </c>
      <c r="BG266" s="192">
        <f>IF(N266="zákl. přenesená",J266,0)</f>
        <v>0</v>
      </c>
      <c r="BH266" s="192">
        <f>IF(N266="sníž. přenesená",J266,0)</f>
        <v>0</v>
      </c>
      <c r="BI266" s="192">
        <f>IF(N266="nulová",J266,0)</f>
        <v>0</v>
      </c>
      <c r="BJ266" s="24" t="s">
        <v>82</v>
      </c>
      <c r="BK266" s="192">
        <f>ROUND(I266*H266,2)</f>
        <v>0</v>
      </c>
      <c r="BL266" s="24" t="s">
        <v>237</v>
      </c>
      <c r="BM266" s="24" t="s">
        <v>518</v>
      </c>
    </row>
    <row r="267" spans="2:65" s="11" customFormat="1" ht="37.35" customHeight="1">
      <c r="B267" s="167"/>
      <c r="D267" s="168" t="s">
        <v>70</v>
      </c>
      <c r="E267" s="169" t="s">
        <v>259</v>
      </c>
      <c r="F267" s="169" t="s">
        <v>519</v>
      </c>
      <c r="I267" s="170"/>
      <c r="J267" s="171">
        <f>BK267</f>
        <v>0</v>
      </c>
      <c r="L267" s="167"/>
      <c r="M267" s="172"/>
      <c r="N267" s="173"/>
      <c r="O267" s="173"/>
      <c r="P267" s="174">
        <f>P268</f>
        <v>0</v>
      </c>
      <c r="Q267" s="173"/>
      <c r="R267" s="174">
        <f>R268</f>
        <v>0.05</v>
      </c>
      <c r="S267" s="173"/>
      <c r="T267" s="175">
        <f>T268</f>
        <v>0</v>
      </c>
      <c r="AR267" s="168" t="s">
        <v>87</v>
      </c>
      <c r="AT267" s="176" t="s">
        <v>70</v>
      </c>
      <c r="AU267" s="176" t="s">
        <v>71</v>
      </c>
      <c r="AY267" s="168" t="s">
        <v>152</v>
      </c>
      <c r="BK267" s="177">
        <f>BK268</f>
        <v>0</v>
      </c>
    </row>
    <row r="268" spans="2:65" s="11" customFormat="1" ht="19.899999999999999" customHeight="1">
      <c r="B268" s="167"/>
      <c r="D268" s="168" t="s">
        <v>70</v>
      </c>
      <c r="E268" s="178" t="s">
        <v>520</v>
      </c>
      <c r="F268" s="178" t="s">
        <v>521</v>
      </c>
      <c r="I268" s="170"/>
      <c r="J268" s="179">
        <f>BK268</f>
        <v>0</v>
      </c>
      <c r="L268" s="167"/>
      <c r="M268" s="172"/>
      <c r="N268" s="173"/>
      <c r="O268" s="173"/>
      <c r="P268" s="174">
        <f>SUM(P269:P279)</f>
        <v>0</v>
      </c>
      <c r="Q268" s="173"/>
      <c r="R268" s="174">
        <f>SUM(R269:R279)</f>
        <v>0.05</v>
      </c>
      <c r="S268" s="173"/>
      <c r="T268" s="175">
        <f>SUM(T269:T279)</f>
        <v>0</v>
      </c>
      <c r="AR268" s="168" t="s">
        <v>87</v>
      </c>
      <c r="AT268" s="176" t="s">
        <v>70</v>
      </c>
      <c r="AU268" s="176" t="s">
        <v>75</v>
      </c>
      <c r="AY268" s="168" t="s">
        <v>152</v>
      </c>
      <c r="BK268" s="177">
        <f>SUM(BK269:BK279)</f>
        <v>0</v>
      </c>
    </row>
    <row r="269" spans="2:65" s="1" customFormat="1" ht="16.5" customHeight="1">
      <c r="B269" s="180"/>
      <c r="C269" s="181" t="s">
        <v>522</v>
      </c>
      <c r="D269" s="181" t="s">
        <v>154</v>
      </c>
      <c r="E269" s="182" t="s">
        <v>523</v>
      </c>
      <c r="F269" s="183" t="s">
        <v>524</v>
      </c>
      <c r="G269" s="184" t="s">
        <v>275</v>
      </c>
      <c r="H269" s="185">
        <v>200</v>
      </c>
      <c r="I269" s="186"/>
      <c r="J269" s="187">
        <f>ROUND(I269*H269,2)</f>
        <v>0</v>
      </c>
      <c r="K269" s="183" t="s">
        <v>5</v>
      </c>
      <c r="L269" s="41"/>
      <c r="M269" s="188" t="s">
        <v>5</v>
      </c>
      <c r="N269" s="189" t="s">
        <v>43</v>
      </c>
      <c r="O269" s="42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AR269" s="24" t="s">
        <v>496</v>
      </c>
      <c r="AT269" s="24" t="s">
        <v>154</v>
      </c>
      <c r="AU269" s="24" t="s">
        <v>82</v>
      </c>
      <c r="AY269" s="24" t="s">
        <v>152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24" t="s">
        <v>82</v>
      </c>
      <c r="BK269" s="192">
        <f>ROUND(I269*H269,2)</f>
        <v>0</v>
      </c>
      <c r="BL269" s="24" t="s">
        <v>496</v>
      </c>
      <c r="BM269" s="24" t="s">
        <v>525</v>
      </c>
    </row>
    <row r="270" spans="2:65" s="12" customFormat="1" ht="13.5">
      <c r="B270" s="193"/>
      <c r="D270" s="194" t="s">
        <v>161</v>
      </c>
      <c r="E270" s="195" t="s">
        <v>5</v>
      </c>
      <c r="F270" s="196" t="s">
        <v>526</v>
      </c>
      <c r="H270" s="197">
        <v>200</v>
      </c>
      <c r="I270" s="198"/>
      <c r="L270" s="193"/>
      <c r="M270" s="199"/>
      <c r="N270" s="200"/>
      <c r="O270" s="200"/>
      <c r="P270" s="200"/>
      <c r="Q270" s="200"/>
      <c r="R270" s="200"/>
      <c r="S270" s="200"/>
      <c r="T270" s="201"/>
      <c r="AT270" s="195" t="s">
        <v>161</v>
      </c>
      <c r="AU270" s="195" t="s">
        <v>82</v>
      </c>
      <c r="AV270" s="12" t="s">
        <v>82</v>
      </c>
      <c r="AW270" s="12" t="s">
        <v>35</v>
      </c>
      <c r="AX270" s="12" t="s">
        <v>75</v>
      </c>
      <c r="AY270" s="195" t="s">
        <v>152</v>
      </c>
    </row>
    <row r="271" spans="2:65" s="1" customFormat="1" ht="25.5" customHeight="1">
      <c r="B271" s="180"/>
      <c r="C271" s="181" t="s">
        <v>527</v>
      </c>
      <c r="D271" s="181" t="s">
        <v>154</v>
      </c>
      <c r="E271" s="182" t="s">
        <v>528</v>
      </c>
      <c r="F271" s="183" t="s">
        <v>529</v>
      </c>
      <c r="G271" s="184" t="s">
        <v>275</v>
      </c>
      <c r="H271" s="185">
        <v>200</v>
      </c>
      <c r="I271" s="186"/>
      <c r="J271" s="187">
        <f t="shared" ref="J271:J277" si="0">ROUND(I271*H271,2)</f>
        <v>0</v>
      </c>
      <c r="K271" s="183" t="s">
        <v>5</v>
      </c>
      <c r="L271" s="41"/>
      <c r="M271" s="188" t="s">
        <v>5</v>
      </c>
      <c r="N271" s="189" t="s">
        <v>43</v>
      </c>
      <c r="O271" s="42"/>
      <c r="P271" s="190">
        <f t="shared" ref="P271:P277" si="1">O271*H271</f>
        <v>0</v>
      </c>
      <c r="Q271" s="190">
        <v>0</v>
      </c>
      <c r="R271" s="190">
        <f t="shared" ref="R271:R277" si="2">Q271*H271</f>
        <v>0</v>
      </c>
      <c r="S271" s="190">
        <v>0</v>
      </c>
      <c r="T271" s="191">
        <f t="shared" ref="T271:T277" si="3">S271*H271</f>
        <v>0</v>
      </c>
      <c r="AR271" s="24" t="s">
        <v>496</v>
      </c>
      <c r="AT271" s="24" t="s">
        <v>154</v>
      </c>
      <c r="AU271" s="24" t="s">
        <v>82</v>
      </c>
      <c r="AY271" s="24" t="s">
        <v>152</v>
      </c>
      <c r="BE271" s="192">
        <f t="shared" ref="BE271:BE277" si="4">IF(N271="základní",J271,0)</f>
        <v>0</v>
      </c>
      <c r="BF271" s="192">
        <f t="shared" ref="BF271:BF277" si="5">IF(N271="snížená",J271,0)</f>
        <v>0</v>
      </c>
      <c r="BG271" s="192">
        <f t="shared" ref="BG271:BG277" si="6">IF(N271="zákl. přenesená",J271,0)</f>
        <v>0</v>
      </c>
      <c r="BH271" s="192">
        <f t="shared" ref="BH271:BH277" si="7">IF(N271="sníž. přenesená",J271,0)</f>
        <v>0</v>
      </c>
      <c r="BI271" s="192">
        <f t="shared" ref="BI271:BI277" si="8">IF(N271="nulová",J271,0)</f>
        <v>0</v>
      </c>
      <c r="BJ271" s="24" t="s">
        <v>82</v>
      </c>
      <c r="BK271" s="192">
        <f t="shared" ref="BK271:BK277" si="9">ROUND(I271*H271,2)</f>
        <v>0</v>
      </c>
      <c r="BL271" s="24" t="s">
        <v>496</v>
      </c>
      <c r="BM271" s="24" t="s">
        <v>530</v>
      </c>
    </row>
    <row r="272" spans="2:65" s="1" customFormat="1" ht="16.5" customHeight="1">
      <c r="B272" s="180"/>
      <c r="C272" s="213" t="s">
        <v>531</v>
      </c>
      <c r="D272" s="213" t="s">
        <v>259</v>
      </c>
      <c r="E272" s="214" t="s">
        <v>532</v>
      </c>
      <c r="F272" s="215" t="s">
        <v>533</v>
      </c>
      <c r="G272" s="216" t="s">
        <v>275</v>
      </c>
      <c r="H272" s="217">
        <v>50</v>
      </c>
      <c r="I272" s="218"/>
      <c r="J272" s="219">
        <f t="shared" si="0"/>
        <v>0</v>
      </c>
      <c r="K272" s="215" t="s">
        <v>5</v>
      </c>
      <c r="L272" s="220"/>
      <c r="M272" s="221" t="s">
        <v>5</v>
      </c>
      <c r="N272" s="222" t="s">
        <v>43</v>
      </c>
      <c r="O272" s="42"/>
      <c r="P272" s="190">
        <f t="shared" si="1"/>
        <v>0</v>
      </c>
      <c r="Q272" s="190">
        <v>1E-3</v>
      </c>
      <c r="R272" s="190">
        <f t="shared" si="2"/>
        <v>0.05</v>
      </c>
      <c r="S272" s="190">
        <v>0</v>
      </c>
      <c r="T272" s="191">
        <f t="shared" si="3"/>
        <v>0</v>
      </c>
      <c r="AR272" s="24" t="s">
        <v>534</v>
      </c>
      <c r="AT272" s="24" t="s">
        <v>259</v>
      </c>
      <c r="AU272" s="24" t="s">
        <v>82</v>
      </c>
      <c r="AY272" s="24" t="s">
        <v>152</v>
      </c>
      <c r="BE272" s="192">
        <f t="shared" si="4"/>
        <v>0</v>
      </c>
      <c r="BF272" s="192">
        <f t="shared" si="5"/>
        <v>0</v>
      </c>
      <c r="BG272" s="192">
        <f t="shared" si="6"/>
        <v>0</v>
      </c>
      <c r="BH272" s="192">
        <f t="shared" si="7"/>
        <v>0</v>
      </c>
      <c r="BI272" s="192">
        <f t="shared" si="8"/>
        <v>0</v>
      </c>
      <c r="BJ272" s="24" t="s">
        <v>82</v>
      </c>
      <c r="BK272" s="192">
        <f t="shared" si="9"/>
        <v>0</v>
      </c>
      <c r="BL272" s="24" t="s">
        <v>496</v>
      </c>
      <c r="BM272" s="24" t="s">
        <v>535</v>
      </c>
    </row>
    <row r="273" spans="2:65" s="1" customFormat="1" ht="16.5" customHeight="1">
      <c r="B273" s="180"/>
      <c r="C273" s="181" t="s">
        <v>536</v>
      </c>
      <c r="D273" s="181" t="s">
        <v>154</v>
      </c>
      <c r="E273" s="182" t="s">
        <v>537</v>
      </c>
      <c r="F273" s="183" t="s">
        <v>538</v>
      </c>
      <c r="G273" s="184" t="s">
        <v>181</v>
      </c>
      <c r="H273" s="185">
        <v>20</v>
      </c>
      <c r="I273" s="186"/>
      <c r="J273" s="187">
        <f t="shared" si="0"/>
        <v>0</v>
      </c>
      <c r="K273" s="183" t="s">
        <v>5</v>
      </c>
      <c r="L273" s="41"/>
      <c r="M273" s="188" t="s">
        <v>5</v>
      </c>
      <c r="N273" s="189" t="s">
        <v>43</v>
      </c>
      <c r="O273" s="42"/>
      <c r="P273" s="190">
        <f t="shared" si="1"/>
        <v>0</v>
      </c>
      <c r="Q273" s="190">
        <v>0</v>
      </c>
      <c r="R273" s="190">
        <f t="shared" si="2"/>
        <v>0</v>
      </c>
      <c r="S273" s="190">
        <v>0</v>
      </c>
      <c r="T273" s="191">
        <f t="shared" si="3"/>
        <v>0</v>
      </c>
      <c r="AR273" s="24" t="s">
        <v>496</v>
      </c>
      <c r="AT273" s="24" t="s">
        <v>154</v>
      </c>
      <c r="AU273" s="24" t="s">
        <v>82</v>
      </c>
      <c r="AY273" s="24" t="s">
        <v>152</v>
      </c>
      <c r="BE273" s="192">
        <f t="shared" si="4"/>
        <v>0</v>
      </c>
      <c r="BF273" s="192">
        <f t="shared" si="5"/>
        <v>0</v>
      </c>
      <c r="BG273" s="192">
        <f t="shared" si="6"/>
        <v>0</v>
      </c>
      <c r="BH273" s="192">
        <f t="shared" si="7"/>
        <v>0</v>
      </c>
      <c r="BI273" s="192">
        <f t="shared" si="8"/>
        <v>0</v>
      </c>
      <c r="BJ273" s="24" t="s">
        <v>82</v>
      </c>
      <c r="BK273" s="192">
        <f t="shared" si="9"/>
        <v>0</v>
      </c>
      <c r="BL273" s="24" t="s">
        <v>496</v>
      </c>
      <c r="BM273" s="24" t="s">
        <v>539</v>
      </c>
    </row>
    <row r="274" spans="2:65" s="1" customFormat="1" ht="25.5" customHeight="1">
      <c r="B274" s="180"/>
      <c r="C274" s="181" t="s">
        <v>540</v>
      </c>
      <c r="D274" s="181" t="s">
        <v>154</v>
      </c>
      <c r="E274" s="182" t="s">
        <v>541</v>
      </c>
      <c r="F274" s="183" t="s">
        <v>542</v>
      </c>
      <c r="G274" s="184" t="s">
        <v>181</v>
      </c>
      <c r="H274" s="185">
        <v>30</v>
      </c>
      <c r="I274" s="186"/>
      <c r="J274" s="187">
        <f t="shared" si="0"/>
        <v>0</v>
      </c>
      <c r="K274" s="183" t="s">
        <v>5</v>
      </c>
      <c r="L274" s="41"/>
      <c r="M274" s="188" t="s">
        <v>5</v>
      </c>
      <c r="N274" s="189" t="s">
        <v>43</v>
      </c>
      <c r="O274" s="42"/>
      <c r="P274" s="190">
        <f t="shared" si="1"/>
        <v>0</v>
      </c>
      <c r="Q274" s="190">
        <v>0</v>
      </c>
      <c r="R274" s="190">
        <f t="shared" si="2"/>
        <v>0</v>
      </c>
      <c r="S274" s="190">
        <v>0</v>
      </c>
      <c r="T274" s="191">
        <f t="shared" si="3"/>
        <v>0</v>
      </c>
      <c r="AR274" s="24" t="s">
        <v>496</v>
      </c>
      <c r="AT274" s="24" t="s">
        <v>154</v>
      </c>
      <c r="AU274" s="24" t="s">
        <v>82</v>
      </c>
      <c r="AY274" s="24" t="s">
        <v>152</v>
      </c>
      <c r="BE274" s="192">
        <f t="shared" si="4"/>
        <v>0</v>
      </c>
      <c r="BF274" s="192">
        <f t="shared" si="5"/>
        <v>0</v>
      </c>
      <c r="BG274" s="192">
        <f t="shared" si="6"/>
        <v>0</v>
      </c>
      <c r="BH274" s="192">
        <f t="shared" si="7"/>
        <v>0</v>
      </c>
      <c r="BI274" s="192">
        <f t="shared" si="8"/>
        <v>0</v>
      </c>
      <c r="BJ274" s="24" t="s">
        <v>82</v>
      </c>
      <c r="BK274" s="192">
        <f t="shared" si="9"/>
        <v>0</v>
      </c>
      <c r="BL274" s="24" t="s">
        <v>496</v>
      </c>
      <c r="BM274" s="24" t="s">
        <v>543</v>
      </c>
    </row>
    <row r="275" spans="2:65" s="1" customFormat="1" ht="16.5" customHeight="1">
      <c r="B275" s="180"/>
      <c r="C275" s="181" t="s">
        <v>544</v>
      </c>
      <c r="D275" s="181" t="s">
        <v>154</v>
      </c>
      <c r="E275" s="182" t="s">
        <v>545</v>
      </c>
      <c r="F275" s="183" t="s">
        <v>546</v>
      </c>
      <c r="G275" s="184" t="s">
        <v>181</v>
      </c>
      <c r="H275" s="185">
        <v>4</v>
      </c>
      <c r="I275" s="186"/>
      <c r="J275" s="187">
        <f t="shared" si="0"/>
        <v>0</v>
      </c>
      <c r="K275" s="183" t="s">
        <v>5</v>
      </c>
      <c r="L275" s="41"/>
      <c r="M275" s="188" t="s">
        <v>5</v>
      </c>
      <c r="N275" s="189" t="s">
        <v>43</v>
      </c>
      <c r="O275" s="42"/>
      <c r="P275" s="190">
        <f t="shared" si="1"/>
        <v>0</v>
      </c>
      <c r="Q275" s="190">
        <v>0</v>
      </c>
      <c r="R275" s="190">
        <f t="shared" si="2"/>
        <v>0</v>
      </c>
      <c r="S275" s="190">
        <v>0</v>
      </c>
      <c r="T275" s="191">
        <f t="shared" si="3"/>
        <v>0</v>
      </c>
      <c r="AR275" s="24" t="s">
        <v>496</v>
      </c>
      <c r="AT275" s="24" t="s">
        <v>154</v>
      </c>
      <c r="AU275" s="24" t="s">
        <v>82</v>
      </c>
      <c r="AY275" s="24" t="s">
        <v>152</v>
      </c>
      <c r="BE275" s="192">
        <f t="shared" si="4"/>
        <v>0</v>
      </c>
      <c r="BF275" s="192">
        <f t="shared" si="5"/>
        <v>0</v>
      </c>
      <c r="BG275" s="192">
        <f t="shared" si="6"/>
        <v>0</v>
      </c>
      <c r="BH275" s="192">
        <f t="shared" si="7"/>
        <v>0</v>
      </c>
      <c r="BI275" s="192">
        <f t="shared" si="8"/>
        <v>0</v>
      </c>
      <c r="BJ275" s="24" t="s">
        <v>82</v>
      </c>
      <c r="BK275" s="192">
        <f t="shared" si="9"/>
        <v>0</v>
      </c>
      <c r="BL275" s="24" t="s">
        <v>496</v>
      </c>
      <c r="BM275" s="24" t="s">
        <v>547</v>
      </c>
    </row>
    <row r="276" spans="2:65" s="1" customFormat="1" ht="16.5" customHeight="1">
      <c r="B276" s="180"/>
      <c r="C276" s="181" t="s">
        <v>548</v>
      </c>
      <c r="D276" s="181" t="s">
        <v>154</v>
      </c>
      <c r="E276" s="182" t="s">
        <v>549</v>
      </c>
      <c r="F276" s="183" t="s">
        <v>550</v>
      </c>
      <c r="G276" s="184" t="s">
        <v>181</v>
      </c>
      <c r="H276" s="185">
        <v>1</v>
      </c>
      <c r="I276" s="186"/>
      <c r="J276" s="187">
        <f t="shared" si="0"/>
        <v>0</v>
      </c>
      <c r="K276" s="183" t="s">
        <v>5</v>
      </c>
      <c r="L276" s="41"/>
      <c r="M276" s="188" t="s">
        <v>5</v>
      </c>
      <c r="N276" s="189" t="s">
        <v>43</v>
      </c>
      <c r="O276" s="42"/>
      <c r="P276" s="190">
        <f t="shared" si="1"/>
        <v>0</v>
      </c>
      <c r="Q276" s="190">
        <v>0</v>
      </c>
      <c r="R276" s="190">
        <f t="shared" si="2"/>
        <v>0</v>
      </c>
      <c r="S276" s="190">
        <v>0</v>
      </c>
      <c r="T276" s="191">
        <f t="shared" si="3"/>
        <v>0</v>
      </c>
      <c r="AR276" s="24" t="s">
        <v>496</v>
      </c>
      <c r="AT276" s="24" t="s">
        <v>154</v>
      </c>
      <c r="AU276" s="24" t="s">
        <v>82</v>
      </c>
      <c r="AY276" s="24" t="s">
        <v>152</v>
      </c>
      <c r="BE276" s="192">
        <f t="shared" si="4"/>
        <v>0</v>
      </c>
      <c r="BF276" s="192">
        <f t="shared" si="5"/>
        <v>0</v>
      </c>
      <c r="BG276" s="192">
        <f t="shared" si="6"/>
        <v>0</v>
      </c>
      <c r="BH276" s="192">
        <f t="shared" si="7"/>
        <v>0</v>
      </c>
      <c r="BI276" s="192">
        <f t="shared" si="8"/>
        <v>0</v>
      </c>
      <c r="BJ276" s="24" t="s">
        <v>82</v>
      </c>
      <c r="BK276" s="192">
        <f t="shared" si="9"/>
        <v>0</v>
      </c>
      <c r="BL276" s="24" t="s">
        <v>496</v>
      </c>
      <c r="BM276" s="24" t="s">
        <v>551</v>
      </c>
    </row>
    <row r="277" spans="2:65" s="1" customFormat="1" ht="16.5" customHeight="1">
      <c r="B277" s="180"/>
      <c r="C277" s="181" t="s">
        <v>552</v>
      </c>
      <c r="D277" s="181" t="s">
        <v>154</v>
      </c>
      <c r="E277" s="182" t="s">
        <v>553</v>
      </c>
      <c r="F277" s="183" t="s">
        <v>554</v>
      </c>
      <c r="G277" s="184" t="s">
        <v>555</v>
      </c>
      <c r="H277" s="185">
        <v>3</v>
      </c>
      <c r="I277" s="186"/>
      <c r="J277" s="187">
        <f t="shared" si="0"/>
        <v>0</v>
      </c>
      <c r="K277" s="183" t="s">
        <v>158</v>
      </c>
      <c r="L277" s="41"/>
      <c r="M277" s="188" t="s">
        <v>5</v>
      </c>
      <c r="N277" s="189" t="s">
        <v>43</v>
      </c>
      <c r="O277" s="42"/>
      <c r="P277" s="190">
        <f t="shared" si="1"/>
        <v>0</v>
      </c>
      <c r="Q277" s="190">
        <v>0</v>
      </c>
      <c r="R277" s="190">
        <f t="shared" si="2"/>
        <v>0</v>
      </c>
      <c r="S277" s="190">
        <v>0</v>
      </c>
      <c r="T277" s="191">
        <f t="shared" si="3"/>
        <v>0</v>
      </c>
      <c r="AR277" s="24" t="s">
        <v>556</v>
      </c>
      <c r="AT277" s="24" t="s">
        <v>154</v>
      </c>
      <c r="AU277" s="24" t="s">
        <v>82</v>
      </c>
      <c r="AY277" s="24" t="s">
        <v>152</v>
      </c>
      <c r="BE277" s="192">
        <f t="shared" si="4"/>
        <v>0</v>
      </c>
      <c r="BF277" s="192">
        <f t="shared" si="5"/>
        <v>0</v>
      </c>
      <c r="BG277" s="192">
        <f t="shared" si="6"/>
        <v>0</v>
      </c>
      <c r="BH277" s="192">
        <f t="shared" si="7"/>
        <v>0</v>
      </c>
      <c r="BI277" s="192">
        <f t="shared" si="8"/>
        <v>0</v>
      </c>
      <c r="BJ277" s="24" t="s">
        <v>82</v>
      </c>
      <c r="BK277" s="192">
        <f t="shared" si="9"/>
        <v>0</v>
      </c>
      <c r="BL277" s="24" t="s">
        <v>556</v>
      </c>
      <c r="BM277" s="24" t="s">
        <v>557</v>
      </c>
    </row>
    <row r="278" spans="2:65" s="1" customFormat="1" ht="27">
      <c r="B278" s="41"/>
      <c r="D278" s="194" t="s">
        <v>169</v>
      </c>
      <c r="F278" s="210" t="s">
        <v>558</v>
      </c>
      <c r="I278" s="211"/>
      <c r="L278" s="41"/>
      <c r="M278" s="212"/>
      <c r="N278" s="42"/>
      <c r="O278" s="42"/>
      <c r="P278" s="42"/>
      <c r="Q278" s="42"/>
      <c r="R278" s="42"/>
      <c r="S278" s="42"/>
      <c r="T278" s="70"/>
      <c r="AT278" s="24" t="s">
        <v>169</v>
      </c>
      <c r="AU278" s="24" t="s">
        <v>82</v>
      </c>
    </row>
    <row r="279" spans="2:65" s="1" customFormat="1" ht="16.5" customHeight="1">
      <c r="B279" s="180"/>
      <c r="C279" s="213" t="s">
        <v>559</v>
      </c>
      <c r="D279" s="213" t="s">
        <v>259</v>
      </c>
      <c r="E279" s="214" t="s">
        <v>560</v>
      </c>
      <c r="F279" s="215" t="s">
        <v>561</v>
      </c>
      <c r="G279" s="216" t="s">
        <v>562</v>
      </c>
      <c r="H279" s="217">
        <v>1</v>
      </c>
      <c r="I279" s="218"/>
      <c r="J279" s="219">
        <f>ROUND(I279*H279,2)</f>
        <v>0</v>
      </c>
      <c r="K279" s="215" t="s">
        <v>5</v>
      </c>
      <c r="L279" s="220"/>
      <c r="M279" s="221" t="s">
        <v>5</v>
      </c>
      <c r="N279" s="223" t="s">
        <v>43</v>
      </c>
      <c r="O279" s="224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AR279" s="24" t="s">
        <v>556</v>
      </c>
      <c r="AT279" s="24" t="s">
        <v>259</v>
      </c>
      <c r="AU279" s="24" t="s">
        <v>82</v>
      </c>
      <c r="AY279" s="24" t="s">
        <v>152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24" t="s">
        <v>82</v>
      </c>
      <c r="BK279" s="192">
        <f>ROUND(I279*H279,2)</f>
        <v>0</v>
      </c>
      <c r="BL279" s="24" t="s">
        <v>556</v>
      </c>
      <c r="BM279" s="24" t="s">
        <v>563</v>
      </c>
    </row>
    <row r="280" spans="2:65" s="1" customFormat="1" ht="6.95" customHeight="1">
      <c r="B280" s="56"/>
      <c r="C280" s="57"/>
      <c r="D280" s="57"/>
      <c r="E280" s="57"/>
      <c r="F280" s="57"/>
      <c r="G280" s="57"/>
      <c r="H280" s="57"/>
      <c r="I280" s="134"/>
      <c r="J280" s="57"/>
      <c r="K280" s="57"/>
      <c r="L280" s="41"/>
    </row>
  </sheetData>
  <autoFilter ref="C103:K279"/>
  <mergeCells count="16">
    <mergeCell ref="L2:V2"/>
    <mergeCell ref="E90:H90"/>
    <mergeCell ref="E94:H94"/>
    <mergeCell ref="E92:H92"/>
    <mergeCell ref="E96:H96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103</v>
      </c>
      <c r="G1" s="367" t="s">
        <v>104</v>
      </c>
      <c r="H1" s="367"/>
      <c r="I1" s="110"/>
      <c r="J1" s="109" t="s">
        <v>105</v>
      </c>
      <c r="K1" s="108" t="s">
        <v>106</v>
      </c>
      <c r="L1" s="109" t="s">
        <v>107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75</v>
      </c>
    </row>
    <row r="4" spans="1:70" ht="36.950000000000003" customHeight="1">
      <c r="B4" s="28"/>
      <c r="C4" s="29"/>
      <c r="D4" s="30" t="s">
        <v>108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6.5" customHeight="1">
      <c r="B7" s="28"/>
      <c r="C7" s="29"/>
      <c r="D7" s="29"/>
      <c r="E7" s="358" t="str">
        <f>'Rekapitulace stavby'!K6</f>
        <v>Snížení energetické náročnosti bytového domu, Sluneční č.p.1516, Přelouč</v>
      </c>
      <c r="F7" s="359"/>
      <c r="G7" s="359"/>
      <c r="H7" s="359"/>
      <c r="I7" s="112"/>
      <c r="J7" s="29"/>
      <c r="K7" s="31"/>
    </row>
    <row r="8" spans="1:70">
      <c r="B8" s="28"/>
      <c r="C8" s="29"/>
      <c r="D8" s="37" t="s">
        <v>109</v>
      </c>
      <c r="E8" s="29"/>
      <c r="F8" s="29"/>
      <c r="G8" s="29"/>
      <c r="H8" s="29"/>
      <c r="I8" s="112"/>
      <c r="J8" s="29"/>
      <c r="K8" s="31"/>
    </row>
    <row r="9" spans="1:70" ht="16.5" customHeight="1">
      <c r="B9" s="28"/>
      <c r="C9" s="29"/>
      <c r="D9" s="29"/>
      <c r="E9" s="358" t="s">
        <v>110</v>
      </c>
      <c r="F9" s="319"/>
      <c r="G9" s="319"/>
      <c r="H9" s="319"/>
      <c r="I9" s="112"/>
      <c r="J9" s="29"/>
      <c r="K9" s="31"/>
    </row>
    <row r="10" spans="1:70">
      <c r="B10" s="28"/>
      <c r="C10" s="29"/>
      <c r="D10" s="37" t="s">
        <v>111</v>
      </c>
      <c r="E10" s="29"/>
      <c r="F10" s="29"/>
      <c r="G10" s="29"/>
      <c r="H10" s="29"/>
      <c r="I10" s="112"/>
      <c r="J10" s="29"/>
      <c r="K10" s="31"/>
    </row>
    <row r="11" spans="1:70" s="1" customFormat="1" ht="16.5" customHeight="1">
      <c r="B11" s="41"/>
      <c r="C11" s="42"/>
      <c r="D11" s="42"/>
      <c r="E11" s="341" t="s">
        <v>112</v>
      </c>
      <c r="F11" s="360"/>
      <c r="G11" s="360"/>
      <c r="H11" s="360"/>
      <c r="I11" s="113"/>
      <c r="J11" s="42"/>
      <c r="K11" s="45"/>
    </row>
    <row r="12" spans="1:70" s="1" customFormat="1">
      <c r="B12" s="41"/>
      <c r="C12" s="42"/>
      <c r="D12" s="37" t="s">
        <v>113</v>
      </c>
      <c r="E12" s="42"/>
      <c r="F12" s="42"/>
      <c r="G12" s="42"/>
      <c r="H12" s="42"/>
      <c r="I12" s="113"/>
      <c r="J12" s="42"/>
      <c r="K12" s="45"/>
    </row>
    <row r="13" spans="1:70" s="1" customFormat="1" ht="36.950000000000003" customHeight="1">
      <c r="B13" s="41"/>
      <c r="C13" s="42"/>
      <c r="D13" s="42"/>
      <c r="E13" s="361" t="s">
        <v>564</v>
      </c>
      <c r="F13" s="360"/>
      <c r="G13" s="360"/>
      <c r="H13" s="360"/>
      <c r="I13" s="113"/>
      <c r="J13" s="42"/>
      <c r="K13" s="45"/>
    </row>
    <row r="14" spans="1:70" s="1" customFormat="1" ht="13.5">
      <c r="B14" s="41"/>
      <c r="C14" s="42"/>
      <c r="D14" s="42"/>
      <c r="E14" s="42"/>
      <c r="F14" s="42"/>
      <c r="G14" s="42"/>
      <c r="H14" s="42"/>
      <c r="I14" s="113"/>
      <c r="J14" s="42"/>
      <c r="K14" s="45"/>
    </row>
    <row r="15" spans="1:70" s="1" customFormat="1" ht="14.45" customHeight="1">
      <c r="B15" s="41"/>
      <c r="C15" s="42"/>
      <c r="D15" s="37" t="s">
        <v>21</v>
      </c>
      <c r="E15" s="42"/>
      <c r="F15" s="35" t="s">
        <v>5</v>
      </c>
      <c r="G15" s="42"/>
      <c r="H15" s="42"/>
      <c r="I15" s="114" t="s">
        <v>22</v>
      </c>
      <c r="J15" s="35" t="s">
        <v>5</v>
      </c>
      <c r="K15" s="45"/>
    </row>
    <row r="16" spans="1:70" s="1" customFormat="1" ht="14.45" customHeight="1">
      <c r="B16" s="41"/>
      <c r="C16" s="42"/>
      <c r="D16" s="37" t="s">
        <v>23</v>
      </c>
      <c r="E16" s="42"/>
      <c r="F16" s="35" t="s">
        <v>24</v>
      </c>
      <c r="G16" s="42"/>
      <c r="H16" s="42"/>
      <c r="I16" s="114" t="s">
        <v>25</v>
      </c>
      <c r="J16" s="115" t="str">
        <f>'Rekapitulace stavby'!AN8</f>
        <v>17. 4. 2018</v>
      </c>
      <c r="K16" s="45"/>
    </row>
    <row r="17" spans="2:11" s="1" customFormat="1" ht="10.9" customHeight="1">
      <c r="B17" s="41"/>
      <c r="C17" s="42"/>
      <c r="D17" s="42"/>
      <c r="E17" s="42"/>
      <c r="F17" s="42"/>
      <c r="G17" s="42"/>
      <c r="H17" s="42"/>
      <c r="I17" s="113"/>
      <c r="J17" s="42"/>
      <c r="K17" s="45"/>
    </row>
    <row r="18" spans="2:11" s="1" customFormat="1" ht="14.45" customHeight="1">
      <c r="B18" s="41"/>
      <c r="C18" s="42"/>
      <c r="D18" s="37" t="s">
        <v>27</v>
      </c>
      <c r="E18" s="42"/>
      <c r="F18" s="42"/>
      <c r="G18" s="42"/>
      <c r="H18" s="42"/>
      <c r="I18" s="114" t="s">
        <v>28</v>
      </c>
      <c r="J18" s="35" t="s">
        <v>5</v>
      </c>
      <c r="K18" s="45"/>
    </row>
    <row r="19" spans="2:11" s="1" customFormat="1" ht="18" customHeight="1">
      <c r="B19" s="41"/>
      <c r="C19" s="42"/>
      <c r="D19" s="42"/>
      <c r="E19" s="35" t="s">
        <v>29</v>
      </c>
      <c r="F19" s="42"/>
      <c r="G19" s="42"/>
      <c r="H19" s="42"/>
      <c r="I19" s="114" t="s">
        <v>30</v>
      </c>
      <c r="J19" s="35" t="s">
        <v>5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13"/>
      <c r="J20" s="42"/>
      <c r="K20" s="45"/>
    </row>
    <row r="21" spans="2:11" s="1" customFormat="1" ht="14.45" customHeight="1">
      <c r="B21" s="41"/>
      <c r="C21" s="42"/>
      <c r="D21" s="37" t="s">
        <v>31</v>
      </c>
      <c r="E21" s="42"/>
      <c r="F21" s="42"/>
      <c r="G21" s="42"/>
      <c r="H21" s="42"/>
      <c r="I21" s="114" t="s">
        <v>28</v>
      </c>
      <c r="J21" s="35" t="str">
        <f>IF('Rekapitulace stavby'!AN13="Vyplň údaj","",IF('Rekapitulace stavby'!AN13="","",'Rekapitulace stavby'!AN13))</f>
        <v/>
      </c>
      <c r="K21" s="45"/>
    </row>
    <row r="22" spans="2:11" s="1" customFormat="1" ht="18" customHeight="1">
      <c r="B22" s="41"/>
      <c r="C22" s="42"/>
      <c r="D22" s="42"/>
      <c r="E22" s="35" t="str">
        <f>IF('Rekapitulace stavby'!E14="Vyplň údaj","",IF('Rekapitulace stavby'!E14="","",'Rekapitulace stavby'!E14))</f>
        <v/>
      </c>
      <c r="F22" s="42"/>
      <c r="G22" s="42"/>
      <c r="H22" s="42"/>
      <c r="I22" s="114" t="s">
        <v>30</v>
      </c>
      <c r="J22" s="35" t="str">
        <f>IF('Rekapitulace stavby'!AN14="Vyplň údaj","",IF('Rekapitulace stavby'!AN14="","",'Rekapitulace stavby'!AN14))</f>
        <v/>
      </c>
      <c r="K22" s="45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13"/>
      <c r="J23" s="42"/>
      <c r="K23" s="45"/>
    </row>
    <row r="24" spans="2:11" s="1" customFormat="1" ht="14.45" customHeight="1">
      <c r="B24" s="41"/>
      <c r="C24" s="42"/>
      <c r="D24" s="37" t="s">
        <v>33</v>
      </c>
      <c r="E24" s="42"/>
      <c r="F24" s="42"/>
      <c r="G24" s="42"/>
      <c r="H24" s="42"/>
      <c r="I24" s="114" t="s">
        <v>28</v>
      </c>
      <c r="J24" s="35" t="s">
        <v>5</v>
      </c>
      <c r="K24" s="45"/>
    </row>
    <row r="25" spans="2:11" s="1" customFormat="1" ht="18" customHeight="1">
      <c r="B25" s="41"/>
      <c r="C25" s="42"/>
      <c r="D25" s="42"/>
      <c r="E25" s="35" t="s">
        <v>34</v>
      </c>
      <c r="F25" s="42"/>
      <c r="G25" s="42"/>
      <c r="H25" s="42"/>
      <c r="I25" s="114" t="s">
        <v>30</v>
      </c>
      <c r="J25" s="35" t="s">
        <v>5</v>
      </c>
      <c r="K25" s="45"/>
    </row>
    <row r="26" spans="2:11" s="1" customFormat="1" ht="6.95" customHeight="1">
      <c r="B26" s="41"/>
      <c r="C26" s="42"/>
      <c r="D26" s="42"/>
      <c r="E26" s="42"/>
      <c r="F26" s="42"/>
      <c r="G26" s="42"/>
      <c r="H26" s="42"/>
      <c r="I26" s="113"/>
      <c r="J26" s="42"/>
      <c r="K26" s="45"/>
    </row>
    <row r="27" spans="2:11" s="1" customFormat="1" ht="14.45" customHeight="1">
      <c r="B27" s="41"/>
      <c r="C27" s="42"/>
      <c r="D27" s="37" t="s">
        <v>36</v>
      </c>
      <c r="E27" s="42"/>
      <c r="F27" s="42"/>
      <c r="G27" s="42"/>
      <c r="H27" s="42"/>
      <c r="I27" s="113"/>
      <c r="J27" s="42"/>
      <c r="K27" s="45"/>
    </row>
    <row r="28" spans="2:11" s="7" customFormat="1" ht="16.5" customHeight="1">
      <c r="B28" s="116"/>
      <c r="C28" s="117"/>
      <c r="D28" s="117"/>
      <c r="E28" s="323" t="s">
        <v>5</v>
      </c>
      <c r="F28" s="323"/>
      <c r="G28" s="323"/>
      <c r="H28" s="323"/>
      <c r="I28" s="118"/>
      <c r="J28" s="117"/>
      <c r="K28" s="119"/>
    </row>
    <row r="29" spans="2:11" s="1" customFormat="1" ht="6.95" customHeight="1">
      <c r="B29" s="41"/>
      <c r="C29" s="42"/>
      <c r="D29" s="42"/>
      <c r="E29" s="42"/>
      <c r="F29" s="42"/>
      <c r="G29" s="42"/>
      <c r="H29" s="42"/>
      <c r="I29" s="113"/>
      <c r="J29" s="42"/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25.35" customHeight="1">
      <c r="B31" s="41"/>
      <c r="C31" s="42"/>
      <c r="D31" s="122" t="s">
        <v>37</v>
      </c>
      <c r="E31" s="42"/>
      <c r="F31" s="42"/>
      <c r="G31" s="42"/>
      <c r="H31" s="42"/>
      <c r="I31" s="113"/>
      <c r="J31" s="123">
        <f>ROUND(J99,2)</f>
        <v>0</v>
      </c>
      <c r="K31" s="45"/>
    </row>
    <row r="32" spans="2:11" s="1" customFormat="1" ht="6.95" customHeight="1">
      <c r="B32" s="41"/>
      <c r="C32" s="42"/>
      <c r="D32" s="68"/>
      <c r="E32" s="68"/>
      <c r="F32" s="68"/>
      <c r="G32" s="68"/>
      <c r="H32" s="68"/>
      <c r="I32" s="120"/>
      <c r="J32" s="68"/>
      <c r="K32" s="121"/>
    </row>
    <row r="33" spans="2:11" s="1" customFormat="1" ht="14.45" customHeight="1">
      <c r="B33" s="41"/>
      <c r="C33" s="42"/>
      <c r="D33" s="42"/>
      <c r="E33" s="42"/>
      <c r="F33" s="46" t="s">
        <v>39</v>
      </c>
      <c r="G33" s="42"/>
      <c r="H33" s="42"/>
      <c r="I33" s="124" t="s">
        <v>38</v>
      </c>
      <c r="J33" s="46" t="s">
        <v>40</v>
      </c>
      <c r="K33" s="45"/>
    </row>
    <row r="34" spans="2:11" s="1" customFormat="1" ht="14.45" customHeight="1">
      <c r="B34" s="41"/>
      <c r="C34" s="42"/>
      <c r="D34" s="49" t="s">
        <v>41</v>
      </c>
      <c r="E34" s="49" t="s">
        <v>42</v>
      </c>
      <c r="F34" s="125">
        <f>ROUND(SUM(BE99:BE216), 2)</f>
        <v>0</v>
      </c>
      <c r="G34" s="42"/>
      <c r="H34" s="42"/>
      <c r="I34" s="126">
        <v>0.21</v>
      </c>
      <c r="J34" s="125">
        <f>ROUND(ROUND((SUM(BE99:BE216)), 2)*I34, 2)</f>
        <v>0</v>
      </c>
      <c r="K34" s="45"/>
    </row>
    <row r="35" spans="2:11" s="1" customFormat="1" ht="14.45" customHeight="1">
      <c r="B35" s="41"/>
      <c r="C35" s="42"/>
      <c r="D35" s="42"/>
      <c r="E35" s="49" t="s">
        <v>43</v>
      </c>
      <c r="F35" s="125">
        <f>ROUND(SUM(BF99:BF216), 2)</f>
        <v>0</v>
      </c>
      <c r="G35" s="42"/>
      <c r="H35" s="42"/>
      <c r="I35" s="126">
        <v>0.15</v>
      </c>
      <c r="J35" s="125">
        <f>ROUND(ROUND((SUM(BF99:BF216)), 2)*I35, 2)</f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25">
        <f>ROUND(SUM(BG99:BG216), 2)</f>
        <v>0</v>
      </c>
      <c r="G36" s="42"/>
      <c r="H36" s="42"/>
      <c r="I36" s="126">
        <v>0.21</v>
      </c>
      <c r="J36" s="125">
        <v>0</v>
      </c>
      <c r="K36" s="45"/>
    </row>
    <row r="37" spans="2:11" s="1" customFormat="1" ht="14.45" hidden="1" customHeight="1">
      <c r="B37" s="41"/>
      <c r="C37" s="42"/>
      <c r="D37" s="42"/>
      <c r="E37" s="49" t="s">
        <v>45</v>
      </c>
      <c r="F37" s="125">
        <f>ROUND(SUM(BH99:BH216), 2)</f>
        <v>0</v>
      </c>
      <c r="G37" s="42"/>
      <c r="H37" s="42"/>
      <c r="I37" s="126">
        <v>0.15</v>
      </c>
      <c r="J37" s="125">
        <v>0</v>
      </c>
      <c r="K37" s="45"/>
    </row>
    <row r="38" spans="2:11" s="1" customFormat="1" ht="14.45" hidden="1" customHeight="1">
      <c r="B38" s="41"/>
      <c r="C38" s="42"/>
      <c r="D38" s="42"/>
      <c r="E38" s="49" t="s">
        <v>46</v>
      </c>
      <c r="F38" s="125">
        <f>ROUND(SUM(BI99:BI216), 2)</f>
        <v>0</v>
      </c>
      <c r="G38" s="42"/>
      <c r="H38" s="42"/>
      <c r="I38" s="126">
        <v>0</v>
      </c>
      <c r="J38" s="125">
        <v>0</v>
      </c>
      <c r="K38" s="45"/>
    </row>
    <row r="39" spans="2:11" s="1" customFormat="1" ht="6.95" customHeight="1">
      <c r="B39" s="41"/>
      <c r="C39" s="42"/>
      <c r="D39" s="42"/>
      <c r="E39" s="42"/>
      <c r="F39" s="42"/>
      <c r="G39" s="42"/>
      <c r="H39" s="42"/>
      <c r="I39" s="113"/>
      <c r="J39" s="42"/>
      <c r="K39" s="45"/>
    </row>
    <row r="40" spans="2:11" s="1" customFormat="1" ht="25.35" customHeight="1">
      <c r="B40" s="41"/>
      <c r="C40" s="127"/>
      <c r="D40" s="128" t="s">
        <v>47</v>
      </c>
      <c r="E40" s="71"/>
      <c r="F40" s="71"/>
      <c r="G40" s="129" t="s">
        <v>48</v>
      </c>
      <c r="H40" s="130" t="s">
        <v>49</v>
      </c>
      <c r="I40" s="131"/>
      <c r="J40" s="132">
        <f>SUM(J31:J38)</f>
        <v>0</v>
      </c>
      <c r="K40" s="133"/>
    </row>
    <row r="41" spans="2:11" s="1" customFormat="1" ht="14.45" customHeight="1">
      <c r="B41" s="56"/>
      <c r="C41" s="57"/>
      <c r="D41" s="57"/>
      <c r="E41" s="57"/>
      <c r="F41" s="57"/>
      <c r="G41" s="57"/>
      <c r="H41" s="57"/>
      <c r="I41" s="134"/>
      <c r="J41" s="57"/>
      <c r="K41" s="58"/>
    </row>
    <row r="45" spans="2:11" s="1" customFormat="1" ht="6.95" customHeight="1">
      <c r="B45" s="59"/>
      <c r="C45" s="60"/>
      <c r="D45" s="60"/>
      <c r="E45" s="60"/>
      <c r="F45" s="60"/>
      <c r="G45" s="60"/>
      <c r="H45" s="60"/>
      <c r="I45" s="135"/>
      <c r="J45" s="60"/>
      <c r="K45" s="136"/>
    </row>
    <row r="46" spans="2:11" s="1" customFormat="1" ht="36.950000000000003" customHeight="1">
      <c r="B46" s="41"/>
      <c r="C46" s="30" t="s">
        <v>115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6.95" customHeight="1">
      <c r="B47" s="41"/>
      <c r="C47" s="42"/>
      <c r="D47" s="42"/>
      <c r="E47" s="42"/>
      <c r="F47" s="42"/>
      <c r="G47" s="42"/>
      <c r="H47" s="42"/>
      <c r="I47" s="113"/>
      <c r="J47" s="42"/>
      <c r="K47" s="45"/>
    </row>
    <row r="48" spans="2:11" s="1" customFormat="1" ht="14.45" customHeight="1">
      <c r="B48" s="41"/>
      <c r="C48" s="37" t="s">
        <v>19</v>
      </c>
      <c r="D48" s="42"/>
      <c r="E48" s="42"/>
      <c r="F48" s="42"/>
      <c r="G48" s="42"/>
      <c r="H48" s="42"/>
      <c r="I48" s="113"/>
      <c r="J48" s="42"/>
      <c r="K48" s="45"/>
    </row>
    <row r="49" spans="2:47" s="1" customFormat="1" ht="16.5" customHeight="1">
      <c r="B49" s="41"/>
      <c r="C49" s="42"/>
      <c r="D49" s="42"/>
      <c r="E49" s="358" t="str">
        <f>E7</f>
        <v>Snížení energetické náročnosti bytového domu, Sluneční č.p.1516, Přelouč</v>
      </c>
      <c r="F49" s="359"/>
      <c r="G49" s="359"/>
      <c r="H49" s="359"/>
      <c r="I49" s="113"/>
      <c r="J49" s="42"/>
      <c r="K49" s="45"/>
    </row>
    <row r="50" spans="2:47">
      <c r="B50" s="28"/>
      <c r="C50" s="37" t="s">
        <v>109</v>
      </c>
      <c r="D50" s="29"/>
      <c r="E50" s="29"/>
      <c r="F50" s="29"/>
      <c r="G50" s="29"/>
      <c r="H50" s="29"/>
      <c r="I50" s="112"/>
      <c r="J50" s="29"/>
      <c r="K50" s="31"/>
    </row>
    <row r="51" spans="2:47" ht="16.5" customHeight="1">
      <c r="B51" s="28"/>
      <c r="C51" s="29"/>
      <c r="D51" s="29"/>
      <c r="E51" s="358" t="s">
        <v>110</v>
      </c>
      <c r="F51" s="319"/>
      <c r="G51" s="319"/>
      <c r="H51" s="319"/>
      <c r="I51" s="112"/>
      <c r="J51" s="29"/>
      <c r="K51" s="31"/>
    </row>
    <row r="52" spans="2:47">
      <c r="B52" s="28"/>
      <c r="C52" s="37" t="s">
        <v>111</v>
      </c>
      <c r="D52" s="29"/>
      <c r="E52" s="29"/>
      <c r="F52" s="29"/>
      <c r="G52" s="29"/>
      <c r="H52" s="29"/>
      <c r="I52" s="112"/>
      <c r="J52" s="29"/>
      <c r="K52" s="31"/>
    </row>
    <row r="53" spans="2:47" s="1" customFormat="1" ht="16.5" customHeight="1">
      <c r="B53" s="41"/>
      <c r="C53" s="42"/>
      <c r="D53" s="42"/>
      <c r="E53" s="341" t="s">
        <v>112</v>
      </c>
      <c r="F53" s="360"/>
      <c r="G53" s="360"/>
      <c r="H53" s="360"/>
      <c r="I53" s="113"/>
      <c r="J53" s="42"/>
      <c r="K53" s="45"/>
    </row>
    <row r="54" spans="2:47" s="1" customFormat="1" ht="14.45" customHeight="1">
      <c r="B54" s="41"/>
      <c r="C54" s="37" t="s">
        <v>113</v>
      </c>
      <c r="D54" s="42"/>
      <c r="E54" s="42"/>
      <c r="F54" s="42"/>
      <c r="G54" s="42"/>
      <c r="H54" s="42"/>
      <c r="I54" s="113"/>
      <c r="J54" s="42"/>
      <c r="K54" s="45"/>
    </row>
    <row r="55" spans="2:47" s="1" customFormat="1" ht="17.25" customHeight="1">
      <c r="B55" s="41"/>
      <c r="C55" s="42"/>
      <c r="D55" s="42"/>
      <c r="E55" s="361" t="str">
        <f>E13</f>
        <v>02 - SO 02 Výměna oken</v>
      </c>
      <c r="F55" s="360"/>
      <c r="G55" s="360"/>
      <c r="H55" s="360"/>
      <c r="I55" s="113"/>
      <c r="J55" s="42"/>
      <c r="K55" s="45"/>
    </row>
    <row r="56" spans="2:47" s="1" customFormat="1" ht="6.95" customHeight="1">
      <c r="B56" s="41"/>
      <c r="C56" s="42"/>
      <c r="D56" s="42"/>
      <c r="E56" s="42"/>
      <c r="F56" s="42"/>
      <c r="G56" s="42"/>
      <c r="H56" s="42"/>
      <c r="I56" s="113"/>
      <c r="J56" s="42"/>
      <c r="K56" s="45"/>
    </row>
    <row r="57" spans="2:47" s="1" customFormat="1" ht="18" customHeight="1">
      <c r="B57" s="41"/>
      <c r="C57" s="37" t="s">
        <v>23</v>
      </c>
      <c r="D57" s="42"/>
      <c r="E57" s="42"/>
      <c r="F57" s="35" t="str">
        <f>F16</f>
        <v xml:space="preserve"> </v>
      </c>
      <c r="G57" s="42"/>
      <c r="H57" s="42"/>
      <c r="I57" s="114" t="s">
        <v>25</v>
      </c>
      <c r="J57" s="115" t="str">
        <f>IF(J16="","",J16)</f>
        <v>17. 4. 2018</v>
      </c>
      <c r="K57" s="45"/>
    </row>
    <row r="58" spans="2:47" s="1" customFormat="1" ht="6.95" customHeight="1">
      <c r="B58" s="41"/>
      <c r="C58" s="42"/>
      <c r="D58" s="42"/>
      <c r="E58" s="42"/>
      <c r="F58" s="42"/>
      <c r="G58" s="42"/>
      <c r="H58" s="42"/>
      <c r="I58" s="113"/>
      <c r="J58" s="42"/>
      <c r="K58" s="45"/>
    </row>
    <row r="59" spans="2:47" s="1" customFormat="1">
      <c r="B59" s="41"/>
      <c r="C59" s="37" t="s">
        <v>27</v>
      </c>
      <c r="D59" s="42"/>
      <c r="E59" s="42"/>
      <c r="F59" s="35" t="str">
        <f>E19</f>
        <v>Město Přelouč</v>
      </c>
      <c r="G59" s="42"/>
      <c r="H59" s="42"/>
      <c r="I59" s="114" t="s">
        <v>33</v>
      </c>
      <c r="J59" s="323" t="str">
        <f>E25</f>
        <v>Ing. Vítězslav Vomočil Pardubice</v>
      </c>
      <c r="K59" s="45"/>
    </row>
    <row r="60" spans="2:47" s="1" customFormat="1" ht="14.45" customHeight="1">
      <c r="B60" s="41"/>
      <c r="C60" s="37" t="s">
        <v>31</v>
      </c>
      <c r="D60" s="42"/>
      <c r="E60" s="42"/>
      <c r="F60" s="35" t="str">
        <f>IF(E22="","",E22)</f>
        <v/>
      </c>
      <c r="G60" s="42"/>
      <c r="H60" s="42"/>
      <c r="I60" s="113"/>
      <c r="J60" s="362"/>
      <c r="K60" s="45"/>
    </row>
    <row r="61" spans="2:47" s="1" customFormat="1" ht="10.35" customHeight="1">
      <c r="B61" s="41"/>
      <c r="C61" s="42"/>
      <c r="D61" s="42"/>
      <c r="E61" s="42"/>
      <c r="F61" s="42"/>
      <c r="G61" s="42"/>
      <c r="H61" s="42"/>
      <c r="I61" s="113"/>
      <c r="J61" s="42"/>
      <c r="K61" s="45"/>
    </row>
    <row r="62" spans="2:47" s="1" customFormat="1" ht="29.25" customHeight="1">
      <c r="B62" s="41"/>
      <c r="C62" s="137" t="s">
        <v>116</v>
      </c>
      <c r="D62" s="127"/>
      <c r="E62" s="127"/>
      <c r="F62" s="127"/>
      <c r="G62" s="127"/>
      <c r="H62" s="127"/>
      <c r="I62" s="138"/>
      <c r="J62" s="139" t="s">
        <v>117</v>
      </c>
      <c r="K62" s="140"/>
    </row>
    <row r="63" spans="2:47" s="1" customFormat="1" ht="10.35" customHeight="1">
      <c r="B63" s="41"/>
      <c r="C63" s="42"/>
      <c r="D63" s="42"/>
      <c r="E63" s="42"/>
      <c r="F63" s="42"/>
      <c r="G63" s="42"/>
      <c r="H63" s="42"/>
      <c r="I63" s="113"/>
      <c r="J63" s="42"/>
      <c r="K63" s="45"/>
    </row>
    <row r="64" spans="2:47" s="1" customFormat="1" ht="29.25" customHeight="1">
      <c r="B64" s="41"/>
      <c r="C64" s="141" t="s">
        <v>118</v>
      </c>
      <c r="D64" s="42"/>
      <c r="E64" s="42"/>
      <c r="F64" s="42"/>
      <c r="G64" s="42"/>
      <c r="H64" s="42"/>
      <c r="I64" s="113"/>
      <c r="J64" s="123">
        <f>J99</f>
        <v>0</v>
      </c>
      <c r="K64" s="45"/>
      <c r="AU64" s="24" t="s">
        <v>119</v>
      </c>
    </row>
    <row r="65" spans="2:11" s="8" customFormat="1" ht="24.95" customHeight="1">
      <c r="B65" s="142"/>
      <c r="C65" s="143"/>
      <c r="D65" s="144" t="s">
        <v>120</v>
      </c>
      <c r="E65" s="145"/>
      <c r="F65" s="145"/>
      <c r="G65" s="145"/>
      <c r="H65" s="145"/>
      <c r="I65" s="146"/>
      <c r="J65" s="147">
        <f>J100</f>
        <v>0</v>
      </c>
      <c r="K65" s="148"/>
    </row>
    <row r="66" spans="2:11" s="9" customFormat="1" ht="19.899999999999999" customHeight="1">
      <c r="B66" s="149"/>
      <c r="C66" s="150"/>
      <c r="D66" s="151" t="s">
        <v>122</v>
      </c>
      <c r="E66" s="152"/>
      <c r="F66" s="152"/>
      <c r="G66" s="152"/>
      <c r="H66" s="152"/>
      <c r="I66" s="153"/>
      <c r="J66" s="154">
        <f>J101</f>
        <v>0</v>
      </c>
      <c r="K66" s="155"/>
    </row>
    <row r="67" spans="2:11" s="9" customFormat="1" ht="19.899999999999999" customHeight="1">
      <c r="B67" s="149"/>
      <c r="C67" s="150"/>
      <c r="D67" s="151" t="s">
        <v>565</v>
      </c>
      <c r="E67" s="152"/>
      <c r="F67" s="152"/>
      <c r="G67" s="152"/>
      <c r="H67" s="152"/>
      <c r="I67" s="153"/>
      <c r="J67" s="154">
        <f>J108</f>
        <v>0</v>
      </c>
      <c r="K67" s="155"/>
    </row>
    <row r="68" spans="2:11" s="9" customFormat="1" ht="19.899999999999999" customHeight="1">
      <c r="B68" s="149"/>
      <c r="C68" s="150"/>
      <c r="D68" s="151" t="s">
        <v>123</v>
      </c>
      <c r="E68" s="152"/>
      <c r="F68" s="152"/>
      <c r="G68" s="152"/>
      <c r="H68" s="152"/>
      <c r="I68" s="153"/>
      <c r="J68" s="154">
        <f>J125</f>
        <v>0</v>
      </c>
      <c r="K68" s="155"/>
    </row>
    <row r="69" spans="2:11" s="9" customFormat="1" ht="19.899999999999999" customHeight="1">
      <c r="B69" s="149"/>
      <c r="C69" s="150"/>
      <c r="D69" s="151" t="s">
        <v>566</v>
      </c>
      <c r="E69" s="152"/>
      <c r="F69" s="152"/>
      <c r="G69" s="152"/>
      <c r="H69" s="152"/>
      <c r="I69" s="153"/>
      <c r="J69" s="154">
        <f>J149</f>
        <v>0</v>
      </c>
      <c r="K69" s="155"/>
    </row>
    <row r="70" spans="2:11" s="9" customFormat="1" ht="19.899999999999999" customHeight="1">
      <c r="B70" s="149"/>
      <c r="C70" s="150"/>
      <c r="D70" s="151" t="s">
        <v>124</v>
      </c>
      <c r="E70" s="152"/>
      <c r="F70" s="152"/>
      <c r="G70" s="152"/>
      <c r="H70" s="152"/>
      <c r="I70" s="153"/>
      <c r="J70" s="154">
        <f>J155</f>
        <v>0</v>
      </c>
      <c r="K70" s="155"/>
    </row>
    <row r="71" spans="2:11" s="9" customFormat="1" ht="19.899999999999999" customHeight="1">
      <c r="B71" s="149"/>
      <c r="C71" s="150"/>
      <c r="D71" s="151" t="s">
        <v>125</v>
      </c>
      <c r="E71" s="152"/>
      <c r="F71" s="152"/>
      <c r="G71" s="152"/>
      <c r="H71" s="152"/>
      <c r="I71" s="153"/>
      <c r="J71" s="154">
        <f>J163</f>
        <v>0</v>
      </c>
      <c r="K71" s="155"/>
    </row>
    <row r="72" spans="2:11" s="8" customFormat="1" ht="24.95" customHeight="1">
      <c r="B72" s="142"/>
      <c r="C72" s="143"/>
      <c r="D72" s="144" t="s">
        <v>126</v>
      </c>
      <c r="E72" s="145"/>
      <c r="F72" s="145"/>
      <c r="G72" s="145"/>
      <c r="H72" s="145"/>
      <c r="I72" s="146"/>
      <c r="J72" s="147">
        <f>J165</f>
        <v>0</v>
      </c>
      <c r="K72" s="148"/>
    </row>
    <row r="73" spans="2:11" s="9" customFormat="1" ht="19.899999999999999" customHeight="1">
      <c r="B73" s="149"/>
      <c r="C73" s="150"/>
      <c r="D73" s="151" t="s">
        <v>132</v>
      </c>
      <c r="E73" s="152"/>
      <c r="F73" s="152"/>
      <c r="G73" s="152"/>
      <c r="H73" s="152"/>
      <c r="I73" s="153"/>
      <c r="J73" s="154">
        <f>J166</f>
        <v>0</v>
      </c>
      <c r="K73" s="155"/>
    </row>
    <row r="74" spans="2:11" s="9" customFormat="1" ht="19.899999999999999" customHeight="1">
      <c r="B74" s="149"/>
      <c r="C74" s="150"/>
      <c r="D74" s="151" t="s">
        <v>133</v>
      </c>
      <c r="E74" s="152"/>
      <c r="F74" s="152"/>
      <c r="G74" s="152"/>
      <c r="H74" s="152"/>
      <c r="I74" s="153"/>
      <c r="J74" s="154">
        <f>J180</f>
        <v>0</v>
      </c>
      <c r="K74" s="155"/>
    </row>
    <row r="75" spans="2:11" s="9" customFormat="1" ht="19.899999999999999" customHeight="1">
      <c r="B75" s="149"/>
      <c r="C75" s="150"/>
      <c r="D75" s="151" t="s">
        <v>567</v>
      </c>
      <c r="E75" s="152"/>
      <c r="F75" s="152"/>
      <c r="G75" s="152"/>
      <c r="H75" s="152"/>
      <c r="I75" s="153"/>
      <c r="J75" s="154">
        <f>J204</f>
        <v>0</v>
      </c>
      <c r="K75" s="155"/>
    </row>
    <row r="76" spans="2:11" s="1" customFormat="1" ht="21.75" customHeight="1">
      <c r="B76" s="41"/>
      <c r="C76" s="42"/>
      <c r="D76" s="42"/>
      <c r="E76" s="42"/>
      <c r="F76" s="42"/>
      <c r="G76" s="42"/>
      <c r="H76" s="42"/>
      <c r="I76" s="113"/>
      <c r="J76" s="42"/>
      <c r="K76" s="45"/>
    </row>
    <row r="77" spans="2:11" s="1" customFormat="1" ht="6.95" customHeight="1">
      <c r="B77" s="56"/>
      <c r="C77" s="57"/>
      <c r="D77" s="57"/>
      <c r="E77" s="57"/>
      <c r="F77" s="57"/>
      <c r="G77" s="57"/>
      <c r="H77" s="57"/>
      <c r="I77" s="134"/>
      <c r="J77" s="57"/>
      <c r="K77" s="58"/>
    </row>
    <row r="81" spans="2:12" s="1" customFormat="1" ht="6.95" customHeight="1">
      <c r="B81" s="59"/>
      <c r="C81" s="60"/>
      <c r="D81" s="60"/>
      <c r="E81" s="60"/>
      <c r="F81" s="60"/>
      <c r="G81" s="60"/>
      <c r="H81" s="60"/>
      <c r="I81" s="135"/>
      <c r="J81" s="60"/>
      <c r="K81" s="60"/>
      <c r="L81" s="41"/>
    </row>
    <row r="82" spans="2:12" s="1" customFormat="1" ht="36.950000000000003" customHeight="1">
      <c r="B82" s="41"/>
      <c r="C82" s="61" t="s">
        <v>136</v>
      </c>
      <c r="L82" s="41"/>
    </row>
    <row r="83" spans="2:12" s="1" customFormat="1" ht="6.95" customHeight="1">
      <c r="B83" s="41"/>
      <c r="L83" s="41"/>
    </row>
    <row r="84" spans="2:12" s="1" customFormat="1" ht="14.45" customHeight="1">
      <c r="B84" s="41"/>
      <c r="C84" s="63" t="s">
        <v>19</v>
      </c>
      <c r="L84" s="41"/>
    </row>
    <row r="85" spans="2:12" s="1" customFormat="1" ht="16.5" customHeight="1">
      <c r="B85" s="41"/>
      <c r="E85" s="363" t="str">
        <f>E7</f>
        <v>Snížení energetické náročnosti bytového domu, Sluneční č.p.1516, Přelouč</v>
      </c>
      <c r="F85" s="364"/>
      <c r="G85" s="364"/>
      <c r="H85" s="364"/>
      <c r="L85" s="41"/>
    </row>
    <row r="86" spans="2:12">
      <c r="B86" s="28"/>
      <c r="C86" s="63" t="s">
        <v>109</v>
      </c>
      <c r="L86" s="28"/>
    </row>
    <row r="87" spans="2:12" ht="16.5" customHeight="1">
      <c r="B87" s="28"/>
      <c r="E87" s="363" t="s">
        <v>110</v>
      </c>
      <c r="F87" s="357"/>
      <c r="G87" s="357"/>
      <c r="H87" s="357"/>
      <c r="L87" s="28"/>
    </row>
    <row r="88" spans="2:12">
      <c r="B88" s="28"/>
      <c r="C88" s="63" t="s">
        <v>111</v>
      </c>
      <c r="L88" s="28"/>
    </row>
    <row r="89" spans="2:12" s="1" customFormat="1" ht="16.5" customHeight="1">
      <c r="B89" s="41"/>
      <c r="E89" s="365" t="s">
        <v>112</v>
      </c>
      <c r="F89" s="366"/>
      <c r="G89" s="366"/>
      <c r="H89" s="366"/>
      <c r="L89" s="41"/>
    </row>
    <row r="90" spans="2:12" s="1" customFormat="1" ht="14.45" customHeight="1">
      <c r="B90" s="41"/>
      <c r="C90" s="63" t="s">
        <v>113</v>
      </c>
      <c r="L90" s="41"/>
    </row>
    <row r="91" spans="2:12" s="1" customFormat="1" ht="17.25" customHeight="1">
      <c r="B91" s="41"/>
      <c r="E91" s="334" t="str">
        <f>E13</f>
        <v>02 - SO 02 Výměna oken</v>
      </c>
      <c r="F91" s="366"/>
      <c r="G91" s="366"/>
      <c r="H91" s="366"/>
      <c r="L91" s="41"/>
    </row>
    <row r="92" spans="2:12" s="1" customFormat="1" ht="6.95" customHeight="1">
      <c r="B92" s="41"/>
      <c r="L92" s="41"/>
    </row>
    <row r="93" spans="2:12" s="1" customFormat="1" ht="18" customHeight="1">
      <c r="B93" s="41"/>
      <c r="C93" s="63" t="s">
        <v>23</v>
      </c>
      <c r="F93" s="156" t="str">
        <f>F16</f>
        <v xml:space="preserve"> </v>
      </c>
      <c r="I93" s="157" t="s">
        <v>25</v>
      </c>
      <c r="J93" s="67" t="str">
        <f>IF(J16="","",J16)</f>
        <v>17. 4. 2018</v>
      </c>
      <c r="L93" s="41"/>
    </row>
    <row r="94" spans="2:12" s="1" customFormat="1" ht="6.95" customHeight="1">
      <c r="B94" s="41"/>
      <c r="L94" s="41"/>
    </row>
    <row r="95" spans="2:12" s="1" customFormat="1">
      <c r="B95" s="41"/>
      <c r="C95" s="63" t="s">
        <v>27</v>
      </c>
      <c r="F95" s="156" t="str">
        <f>E19</f>
        <v>Město Přelouč</v>
      </c>
      <c r="I95" s="157" t="s">
        <v>33</v>
      </c>
      <c r="J95" s="156" t="str">
        <f>E25</f>
        <v>Ing. Vítězslav Vomočil Pardubice</v>
      </c>
      <c r="L95" s="41"/>
    </row>
    <row r="96" spans="2:12" s="1" customFormat="1" ht="14.45" customHeight="1">
      <c r="B96" s="41"/>
      <c r="C96" s="63" t="s">
        <v>31</v>
      </c>
      <c r="F96" s="156" t="str">
        <f>IF(E22="","",E22)</f>
        <v/>
      </c>
      <c r="L96" s="41"/>
    </row>
    <row r="97" spans="2:65" s="1" customFormat="1" ht="10.35" customHeight="1">
      <c r="B97" s="41"/>
      <c r="L97" s="41"/>
    </row>
    <row r="98" spans="2:65" s="10" customFormat="1" ht="29.25" customHeight="1">
      <c r="B98" s="158"/>
      <c r="C98" s="159" t="s">
        <v>137</v>
      </c>
      <c r="D98" s="160" t="s">
        <v>56</v>
      </c>
      <c r="E98" s="160" t="s">
        <v>52</v>
      </c>
      <c r="F98" s="160" t="s">
        <v>138</v>
      </c>
      <c r="G98" s="160" t="s">
        <v>139</v>
      </c>
      <c r="H98" s="160" t="s">
        <v>140</v>
      </c>
      <c r="I98" s="161" t="s">
        <v>141</v>
      </c>
      <c r="J98" s="160" t="s">
        <v>117</v>
      </c>
      <c r="K98" s="162" t="s">
        <v>142</v>
      </c>
      <c r="L98" s="158"/>
      <c r="M98" s="73" t="s">
        <v>143</v>
      </c>
      <c r="N98" s="74" t="s">
        <v>41</v>
      </c>
      <c r="O98" s="74" t="s">
        <v>144</v>
      </c>
      <c r="P98" s="74" t="s">
        <v>145</v>
      </c>
      <c r="Q98" s="74" t="s">
        <v>146</v>
      </c>
      <c r="R98" s="74" t="s">
        <v>147</v>
      </c>
      <c r="S98" s="74" t="s">
        <v>148</v>
      </c>
      <c r="T98" s="75" t="s">
        <v>149</v>
      </c>
    </row>
    <row r="99" spans="2:65" s="1" customFormat="1" ht="29.25" customHeight="1">
      <c r="B99" s="41"/>
      <c r="C99" s="77" t="s">
        <v>118</v>
      </c>
      <c r="J99" s="163">
        <f>BK99</f>
        <v>0</v>
      </c>
      <c r="L99" s="41"/>
      <c r="M99" s="76"/>
      <c r="N99" s="68"/>
      <c r="O99" s="68"/>
      <c r="P99" s="164">
        <f>P100+P165</f>
        <v>0</v>
      </c>
      <c r="Q99" s="68"/>
      <c r="R99" s="164">
        <f>R100+R165</f>
        <v>9.4465246</v>
      </c>
      <c r="S99" s="68"/>
      <c r="T99" s="165">
        <f>T100+T165</f>
        <v>11.124887000000001</v>
      </c>
      <c r="AT99" s="24" t="s">
        <v>70</v>
      </c>
      <c r="AU99" s="24" t="s">
        <v>119</v>
      </c>
      <c r="BK99" s="166">
        <f>BK100+BK165</f>
        <v>0</v>
      </c>
    </row>
    <row r="100" spans="2:65" s="11" customFormat="1" ht="37.35" customHeight="1">
      <c r="B100" s="167"/>
      <c r="D100" s="168" t="s">
        <v>70</v>
      </c>
      <c r="E100" s="169" t="s">
        <v>150</v>
      </c>
      <c r="F100" s="169" t="s">
        <v>151</v>
      </c>
      <c r="I100" s="170"/>
      <c r="J100" s="171">
        <f>BK100</f>
        <v>0</v>
      </c>
      <c r="L100" s="167"/>
      <c r="M100" s="172"/>
      <c r="N100" s="173"/>
      <c r="O100" s="173"/>
      <c r="P100" s="174">
        <f>P101+P108+P125+P149+P155+P163</f>
        <v>0</v>
      </c>
      <c r="Q100" s="173"/>
      <c r="R100" s="174">
        <f>R101+R108+R125+R149+R155+R163</f>
        <v>3.4939107999999997</v>
      </c>
      <c r="S100" s="173"/>
      <c r="T100" s="175">
        <f>T101+T108+T125+T149+T155+T163</f>
        <v>10.77538</v>
      </c>
      <c r="AR100" s="168" t="s">
        <v>75</v>
      </c>
      <c r="AT100" s="176" t="s">
        <v>70</v>
      </c>
      <c r="AU100" s="176" t="s">
        <v>71</v>
      </c>
      <c r="AY100" s="168" t="s">
        <v>152</v>
      </c>
      <c r="BK100" s="177">
        <f>BK101+BK108+BK125+BK149+BK155+BK163</f>
        <v>0</v>
      </c>
    </row>
    <row r="101" spans="2:65" s="11" customFormat="1" ht="19.899999999999999" customHeight="1">
      <c r="B101" s="167"/>
      <c r="D101" s="168" t="s">
        <v>70</v>
      </c>
      <c r="E101" s="178" t="s">
        <v>177</v>
      </c>
      <c r="F101" s="178" t="s">
        <v>178</v>
      </c>
      <c r="I101" s="170"/>
      <c r="J101" s="179">
        <f>BK101</f>
        <v>0</v>
      </c>
      <c r="L101" s="167"/>
      <c r="M101" s="172"/>
      <c r="N101" s="173"/>
      <c r="O101" s="173"/>
      <c r="P101" s="174">
        <f>SUM(P102:P107)</f>
        <v>0</v>
      </c>
      <c r="Q101" s="173"/>
      <c r="R101" s="174">
        <f>SUM(R102:R107)</f>
        <v>2.4644361999999997</v>
      </c>
      <c r="S101" s="173"/>
      <c r="T101" s="175">
        <f>SUM(T102:T107)</f>
        <v>0</v>
      </c>
      <c r="AR101" s="168" t="s">
        <v>75</v>
      </c>
      <c r="AT101" s="176" t="s">
        <v>70</v>
      </c>
      <c r="AU101" s="176" t="s">
        <v>75</v>
      </c>
      <c r="AY101" s="168" t="s">
        <v>152</v>
      </c>
      <c r="BK101" s="177">
        <f>SUM(BK102:BK107)</f>
        <v>0</v>
      </c>
    </row>
    <row r="102" spans="2:65" s="1" customFormat="1" ht="16.5" customHeight="1">
      <c r="B102" s="180"/>
      <c r="C102" s="181" t="s">
        <v>75</v>
      </c>
      <c r="D102" s="181" t="s">
        <v>154</v>
      </c>
      <c r="E102" s="182" t="s">
        <v>568</v>
      </c>
      <c r="F102" s="183" t="s">
        <v>569</v>
      </c>
      <c r="G102" s="184" t="s">
        <v>194</v>
      </c>
      <c r="H102" s="185">
        <v>73.39</v>
      </c>
      <c r="I102" s="186"/>
      <c r="J102" s="187">
        <f>ROUND(I102*H102,2)</f>
        <v>0</v>
      </c>
      <c r="K102" s="183" t="s">
        <v>158</v>
      </c>
      <c r="L102" s="41"/>
      <c r="M102" s="188" t="s">
        <v>5</v>
      </c>
      <c r="N102" s="189" t="s">
        <v>43</v>
      </c>
      <c r="O102" s="42"/>
      <c r="P102" s="190">
        <f>O102*H102</f>
        <v>0</v>
      </c>
      <c r="Q102" s="190">
        <v>3.3579999999999999E-2</v>
      </c>
      <c r="R102" s="190">
        <f>Q102*H102</f>
        <v>2.4644361999999997</v>
      </c>
      <c r="S102" s="190">
        <v>0</v>
      </c>
      <c r="T102" s="191">
        <f>S102*H102</f>
        <v>0</v>
      </c>
      <c r="AR102" s="24" t="s">
        <v>159</v>
      </c>
      <c r="AT102" s="24" t="s">
        <v>154</v>
      </c>
      <c r="AU102" s="24" t="s">
        <v>82</v>
      </c>
      <c r="AY102" s="24" t="s">
        <v>152</v>
      </c>
      <c r="BE102" s="192">
        <f>IF(N102="základní",J102,0)</f>
        <v>0</v>
      </c>
      <c r="BF102" s="192">
        <f>IF(N102="snížená",J102,0)</f>
        <v>0</v>
      </c>
      <c r="BG102" s="192">
        <f>IF(N102="zákl. přenesená",J102,0)</f>
        <v>0</v>
      </c>
      <c r="BH102" s="192">
        <f>IF(N102="sníž. přenesená",J102,0)</f>
        <v>0</v>
      </c>
      <c r="BI102" s="192">
        <f>IF(N102="nulová",J102,0)</f>
        <v>0</v>
      </c>
      <c r="BJ102" s="24" t="s">
        <v>82</v>
      </c>
      <c r="BK102" s="192">
        <f>ROUND(I102*H102,2)</f>
        <v>0</v>
      </c>
      <c r="BL102" s="24" t="s">
        <v>159</v>
      </c>
      <c r="BM102" s="24" t="s">
        <v>570</v>
      </c>
    </row>
    <row r="103" spans="2:65" s="12" customFormat="1" ht="13.5">
      <c r="B103" s="193"/>
      <c r="D103" s="194" t="s">
        <v>161</v>
      </c>
      <c r="E103" s="195" t="s">
        <v>5</v>
      </c>
      <c r="F103" s="196" t="s">
        <v>571</v>
      </c>
      <c r="H103" s="197">
        <v>0.7</v>
      </c>
      <c r="I103" s="198"/>
      <c r="L103" s="193"/>
      <c r="M103" s="199"/>
      <c r="N103" s="200"/>
      <c r="O103" s="200"/>
      <c r="P103" s="200"/>
      <c r="Q103" s="200"/>
      <c r="R103" s="200"/>
      <c r="S103" s="200"/>
      <c r="T103" s="201"/>
      <c r="AT103" s="195" t="s">
        <v>161</v>
      </c>
      <c r="AU103" s="195" t="s">
        <v>82</v>
      </c>
      <c r="AV103" s="12" t="s">
        <v>82</v>
      </c>
      <c r="AW103" s="12" t="s">
        <v>35</v>
      </c>
      <c r="AX103" s="12" t="s">
        <v>71</v>
      </c>
      <c r="AY103" s="195" t="s">
        <v>152</v>
      </c>
    </row>
    <row r="104" spans="2:65" s="12" customFormat="1" ht="13.5">
      <c r="B104" s="193"/>
      <c r="D104" s="194" t="s">
        <v>161</v>
      </c>
      <c r="E104" s="195" t="s">
        <v>5</v>
      </c>
      <c r="F104" s="196" t="s">
        <v>572</v>
      </c>
      <c r="H104" s="197">
        <v>7.2</v>
      </c>
      <c r="I104" s="198"/>
      <c r="L104" s="193"/>
      <c r="M104" s="199"/>
      <c r="N104" s="200"/>
      <c r="O104" s="200"/>
      <c r="P104" s="200"/>
      <c r="Q104" s="200"/>
      <c r="R104" s="200"/>
      <c r="S104" s="200"/>
      <c r="T104" s="201"/>
      <c r="AT104" s="195" t="s">
        <v>161</v>
      </c>
      <c r="AU104" s="195" t="s">
        <v>82</v>
      </c>
      <c r="AV104" s="12" t="s">
        <v>82</v>
      </c>
      <c r="AW104" s="12" t="s">
        <v>35</v>
      </c>
      <c r="AX104" s="12" t="s">
        <v>71</v>
      </c>
      <c r="AY104" s="195" t="s">
        <v>152</v>
      </c>
    </row>
    <row r="105" spans="2:65" s="12" customFormat="1" ht="13.5">
      <c r="B105" s="193"/>
      <c r="D105" s="194" t="s">
        <v>161</v>
      </c>
      <c r="E105" s="195" t="s">
        <v>5</v>
      </c>
      <c r="F105" s="196" t="s">
        <v>573</v>
      </c>
      <c r="H105" s="197">
        <v>13.65</v>
      </c>
      <c r="I105" s="198"/>
      <c r="L105" s="193"/>
      <c r="M105" s="199"/>
      <c r="N105" s="200"/>
      <c r="O105" s="200"/>
      <c r="P105" s="200"/>
      <c r="Q105" s="200"/>
      <c r="R105" s="200"/>
      <c r="S105" s="200"/>
      <c r="T105" s="201"/>
      <c r="AT105" s="195" t="s">
        <v>161</v>
      </c>
      <c r="AU105" s="195" t="s">
        <v>82</v>
      </c>
      <c r="AV105" s="12" t="s">
        <v>82</v>
      </c>
      <c r="AW105" s="12" t="s">
        <v>35</v>
      </c>
      <c r="AX105" s="12" t="s">
        <v>71</v>
      </c>
      <c r="AY105" s="195" t="s">
        <v>152</v>
      </c>
    </row>
    <row r="106" spans="2:65" s="12" customFormat="1" ht="13.5">
      <c r="B106" s="193"/>
      <c r="D106" s="194" t="s">
        <v>161</v>
      </c>
      <c r="E106" s="195" t="s">
        <v>5</v>
      </c>
      <c r="F106" s="196" t="s">
        <v>574</v>
      </c>
      <c r="H106" s="197">
        <v>51.84</v>
      </c>
      <c r="I106" s="198"/>
      <c r="L106" s="193"/>
      <c r="M106" s="199"/>
      <c r="N106" s="200"/>
      <c r="O106" s="200"/>
      <c r="P106" s="200"/>
      <c r="Q106" s="200"/>
      <c r="R106" s="200"/>
      <c r="S106" s="200"/>
      <c r="T106" s="201"/>
      <c r="AT106" s="195" t="s">
        <v>161</v>
      </c>
      <c r="AU106" s="195" t="s">
        <v>82</v>
      </c>
      <c r="AV106" s="12" t="s">
        <v>82</v>
      </c>
      <c r="AW106" s="12" t="s">
        <v>35</v>
      </c>
      <c r="AX106" s="12" t="s">
        <v>71</v>
      </c>
      <c r="AY106" s="195" t="s">
        <v>152</v>
      </c>
    </row>
    <row r="107" spans="2:65" s="13" customFormat="1" ht="13.5">
      <c r="B107" s="202"/>
      <c r="D107" s="194" t="s">
        <v>161</v>
      </c>
      <c r="E107" s="203" t="s">
        <v>5</v>
      </c>
      <c r="F107" s="204" t="s">
        <v>164</v>
      </c>
      <c r="H107" s="205">
        <v>73.39</v>
      </c>
      <c r="I107" s="206"/>
      <c r="L107" s="202"/>
      <c r="M107" s="207"/>
      <c r="N107" s="208"/>
      <c r="O107" s="208"/>
      <c r="P107" s="208"/>
      <c r="Q107" s="208"/>
      <c r="R107" s="208"/>
      <c r="S107" s="208"/>
      <c r="T107" s="209"/>
      <c r="AT107" s="203" t="s">
        <v>161</v>
      </c>
      <c r="AU107" s="203" t="s">
        <v>82</v>
      </c>
      <c r="AV107" s="13" t="s">
        <v>159</v>
      </c>
      <c r="AW107" s="13" t="s">
        <v>35</v>
      </c>
      <c r="AX107" s="13" t="s">
        <v>75</v>
      </c>
      <c r="AY107" s="203" t="s">
        <v>152</v>
      </c>
    </row>
    <row r="108" spans="2:65" s="11" customFormat="1" ht="29.85" customHeight="1">
      <c r="B108" s="167"/>
      <c r="D108" s="168" t="s">
        <v>70</v>
      </c>
      <c r="E108" s="178" t="s">
        <v>486</v>
      </c>
      <c r="F108" s="178" t="s">
        <v>575</v>
      </c>
      <c r="I108" s="170"/>
      <c r="J108" s="179">
        <f>BK108</f>
        <v>0</v>
      </c>
      <c r="L108" s="167"/>
      <c r="M108" s="172"/>
      <c r="N108" s="173"/>
      <c r="O108" s="173"/>
      <c r="P108" s="174">
        <f>SUM(P109:P124)</f>
        <v>0</v>
      </c>
      <c r="Q108" s="173"/>
      <c r="R108" s="174">
        <f>SUM(R109:R124)</f>
        <v>0.94582560000000004</v>
      </c>
      <c r="S108" s="173"/>
      <c r="T108" s="175">
        <f>SUM(T109:T124)</f>
        <v>0</v>
      </c>
      <c r="AR108" s="168" t="s">
        <v>75</v>
      </c>
      <c r="AT108" s="176" t="s">
        <v>70</v>
      </c>
      <c r="AU108" s="176" t="s">
        <v>75</v>
      </c>
      <c r="AY108" s="168" t="s">
        <v>152</v>
      </c>
      <c r="BK108" s="177">
        <f>SUM(BK109:BK124)</f>
        <v>0</v>
      </c>
    </row>
    <row r="109" spans="2:65" s="1" customFormat="1" ht="16.5" customHeight="1">
      <c r="B109" s="180"/>
      <c r="C109" s="181" t="s">
        <v>82</v>
      </c>
      <c r="D109" s="181" t="s">
        <v>154</v>
      </c>
      <c r="E109" s="182" t="s">
        <v>576</v>
      </c>
      <c r="F109" s="183" t="s">
        <v>577</v>
      </c>
      <c r="G109" s="184" t="s">
        <v>275</v>
      </c>
      <c r="H109" s="185">
        <v>604.6</v>
      </c>
      <c r="I109" s="186"/>
      <c r="J109" s="187">
        <f>ROUND(I109*H109,2)</f>
        <v>0</v>
      </c>
      <c r="K109" s="183" t="s">
        <v>158</v>
      </c>
      <c r="L109" s="41"/>
      <c r="M109" s="188" t="s">
        <v>5</v>
      </c>
      <c r="N109" s="189" t="s">
        <v>43</v>
      </c>
      <c r="O109" s="42"/>
      <c r="P109" s="190">
        <f>O109*H109</f>
        <v>0</v>
      </c>
      <c r="Q109" s="190">
        <v>1.5E-3</v>
      </c>
      <c r="R109" s="190">
        <f>Q109*H109</f>
        <v>0.90690000000000004</v>
      </c>
      <c r="S109" s="190">
        <v>0</v>
      </c>
      <c r="T109" s="191">
        <f>S109*H109</f>
        <v>0</v>
      </c>
      <c r="AR109" s="24" t="s">
        <v>159</v>
      </c>
      <c r="AT109" s="24" t="s">
        <v>154</v>
      </c>
      <c r="AU109" s="24" t="s">
        <v>82</v>
      </c>
      <c r="AY109" s="24" t="s">
        <v>152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24" t="s">
        <v>82</v>
      </c>
      <c r="BK109" s="192">
        <f>ROUND(I109*H109,2)</f>
        <v>0</v>
      </c>
      <c r="BL109" s="24" t="s">
        <v>159</v>
      </c>
      <c r="BM109" s="24" t="s">
        <v>578</v>
      </c>
    </row>
    <row r="110" spans="2:65" s="1" customFormat="1" ht="27">
      <c r="B110" s="41"/>
      <c r="D110" s="194" t="s">
        <v>169</v>
      </c>
      <c r="F110" s="210" t="s">
        <v>579</v>
      </c>
      <c r="I110" s="211"/>
      <c r="L110" s="41"/>
      <c r="M110" s="212"/>
      <c r="N110" s="42"/>
      <c r="O110" s="42"/>
      <c r="P110" s="42"/>
      <c r="Q110" s="42"/>
      <c r="R110" s="42"/>
      <c r="S110" s="42"/>
      <c r="T110" s="70"/>
      <c r="AT110" s="24" t="s">
        <v>169</v>
      </c>
      <c r="AU110" s="24" t="s">
        <v>82</v>
      </c>
    </row>
    <row r="111" spans="2:65" s="12" customFormat="1" ht="13.5">
      <c r="B111" s="193"/>
      <c r="D111" s="194" t="s">
        <v>161</v>
      </c>
      <c r="E111" s="195" t="s">
        <v>5</v>
      </c>
      <c r="F111" s="196" t="s">
        <v>580</v>
      </c>
      <c r="H111" s="197">
        <v>2.8</v>
      </c>
      <c r="I111" s="198"/>
      <c r="L111" s="193"/>
      <c r="M111" s="199"/>
      <c r="N111" s="200"/>
      <c r="O111" s="200"/>
      <c r="P111" s="200"/>
      <c r="Q111" s="200"/>
      <c r="R111" s="200"/>
      <c r="S111" s="200"/>
      <c r="T111" s="201"/>
      <c r="AT111" s="195" t="s">
        <v>161</v>
      </c>
      <c r="AU111" s="195" t="s">
        <v>82</v>
      </c>
      <c r="AV111" s="12" t="s">
        <v>82</v>
      </c>
      <c r="AW111" s="12" t="s">
        <v>35</v>
      </c>
      <c r="AX111" s="12" t="s">
        <v>71</v>
      </c>
      <c r="AY111" s="195" t="s">
        <v>152</v>
      </c>
    </row>
    <row r="112" spans="2:65" s="12" customFormat="1" ht="13.5">
      <c r="B112" s="193"/>
      <c r="D112" s="194" t="s">
        <v>161</v>
      </c>
      <c r="E112" s="195" t="s">
        <v>5</v>
      </c>
      <c r="F112" s="196" t="s">
        <v>581</v>
      </c>
      <c r="H112" s="197">
        <v>28.8</v>
      </c>
      <c r="I112" s="198"/>
      <c r="L112" s="193"/>
      <c r="M112" s="199"/>
      <c r="N112" s="200"/>
      <c r="O112" s="200"/>
      <c r="P112" s="200"/>
      <c r="Q112" s="200"/>
      <c r="R112" s="200"/>
      <c r="S112" s="200"/>
      <c r="T112" s="201"/>
      <c r="AT112" s="195" t="s">
        <v>161</v>
      </c>
      <c r="AU112" s="195" t="s">
        <v>82</v>
      </c>
      <c r="AV112" s="12" t="s">
        <v>82</v>
      </c>
      <c r="AW112" s="12" t="s">
        <v>35</v>
      </c>
      <c r="AX112" s="12" t="s">
        <v>71</v>
      </c>
      <c r="AY112" s="195" t="s">
        <v>152</v>
      </c>
    </row>
    <row r="113" spans="2:65" s="12" customFormat="1" ht="13.5">
      <c r="B113" s="193"/>
      <c r="D113" s="194" t="s">
        <v>161</v>
      </c>
      <c r="E113" s="195" t="s">
        <v>5</v>
      </c>
      <c r="F113" s="196" t="s">
        <v>582</v>
      </c>
      <c r="H113" s="197">
        <v>54.6</v>
      </c>
      <c r="I113" s="198"/>
      <c r="L113" s="193"/>
      <c r="M113" s="199"/>
      <c r="N113" s="200"/>
      <c r="O113" s="200"/>
      <c r="P113" s="200"/>
      <c r="Q113" s="200"/>
      <c r="R113" s="200"/>
      <c r="S113" s="200"/>
      <c r="T113" s="201"/>
      <c r="AT113" s="195" t="s">
        <v>161</v>
      </c>
      <c r="AU113" s="195" t="s">
        <v>82</v>
      </c>
      <c r="AV113" s="12" t="s">
        <v>82</v>
      </c>
      <c r="AW113" s="12" t="s">
        <v>35</v>
      </c>
      <c r="AX113" s="12" t="s">
        <v>71</v>
      </c>
      <c r="AY113" s="195" t="s">
        <v>152</v>
      </c>
    </row>
    <row r="114" spans="2:65" s="12" customFormat="1" ht="13.5">
      <c r="B114" s="193"/>
      <c r="D114" s="194" t="s">
        <v>161</v>
      </c>
      <c r="E114" s="195" t="s">
        <v>5</v>
      </c>
      <c r="F114" s="196" t="s">
        <v>583</v>
      </c>
      <c r="H114" s="197">
        <v>518.4</v>
      </c>
      <c r="I114" s="198"/>
      <c r="L114" s="193"/>
      <c r="M114" s="199"/>
      <c r="N114" s="200"/>
      <c r="O114" s="200"/>
      <c r="P114" s="200"/>
      <c r="Q114" s="200"/>
      <c r="R114" s="200"/>
      <c r="S114" s="200"/>
      <c r="T114" s="201"/>
      <c r="AT114" s="195" t="s">
        <v>161</v>
      </c>
      <c r="AU114" s="195" t="s">
        <v>82</v>
      </c>
      <c r="AV114" s="12" t="s">
        <v>82</v>
      </c>
      <c r="AW114" s="12" t="s">
        <v>35</v>
      </c>
      <c r="AX114" s="12" t="s">
        <v>71</v>
      </c>
      <c r="AY114" s="195" t="s">
        <v>152</v>
      </c>
    </row>
    <row r="115" spans="2:65" s="13" customFormat="1" ht="13.5">
      <c r="B115" s="202"/>
      <c r="D115" s="194" t="s">
        <v>161</v>
      </c>
      <c r="E115" s="203" t="s">
        <v>5</v>
      </c>
      <c r="F115" s="204" t="s">
        <v>164</v>
      </c>
      <c r="H115" s="205">
        <v>604.6</v>
      </c>
      <c r="I115" s="206"/>
      <c r="L115" s="202"/>
      <c r="M115" s="207"/>
      <c r="N115" s="208"/>
      <c r="O115" s="208"/>
      <c r="P115" s="208"/>
      <c r="Q115" s="208"/>
      <c r="R115" s="208"/>
      <c r="S115" s="208"/>
      <c r="T115" s="209"/>
      <c r="AT115" s="203" t="s">
        <v>161</v>
      </c>
      <c r="AU115" s="203" t="s">
        <v>82</v>
      </c>
      <c r="AV115" s="13" t="s">
        <v>159</v>
      </c>
      <c r="AW115" s="13" t="s">
        <v>35</v>
      </c>
      <c r="AX115" s="13" t="s">
        <v>75</v>
      </c>
      <c r="AY115" s="203" t="s">
        <v>152</v>
      </c>
    </row>
    <row r="116" spans="2:65" s="1" customFormat="1" ht="16.5" customHeight="1">
      <c r="B116" s="180"/>
      <c r="C116" s="181" t="s">
        <v>87</v>
      </c>
      <c r="D116" s="181" t="s">
        <v>154</v>
      </c>
      <c r="E116" s="182" t="s">
        <v>584</v>
      </c>
      <c r="F116" s="183" t="s">
        <v>585</v>
      </c>
      <c r="G116" s="184" t="s">
        <v>275</v>
      </c>
      <c r="H116" s="185">
        <v>926.8</v>
      </c>
      <c r="I116" s="186"/>
      <c r="J116" s="187">
        <f>ROUND(I116*H116,2)</f>
        <v>0</v>
      </c>
      <c r="K116" s="183" t="s">
        <v>158</v>
      </c>
      <c r="L116" s="41"/>
      <c r="M116" s="188" t="s">
        <v>5</v>
      </c>
      <c r="N116" s="189" t="s">
        <v>43</v>
      </c>
      <c r="O116" s="42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AR116" s="24" t="s">
        <v>159</v>
      </c>
      <c r="AT116" s="24" t="s">
        <v>154</v>
      </c>
      <c r="AU116" s="24" t="s">
        <v>82</v>
      </c>
      <c r="AY116" s="24" t="s">
        <v>152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24" t="s">
        <v>82</v>
      </c>
      <c r="BK116" s="192">
        <f>ROUND(I116*H116,2)</f>
        <v>0</v>
      </c>
      <c r="BL116" s="24" t="s">
        <v>159</v>
      </c>
      <c r="BM116" s="24" t="s">
        <v>586</v>
      </c>
    </row>
    <row r="117" spans="2:65" s="1" customFormat="1" ht="27">
      <c r="B117" s="41"/>
      <c r="D117" s="194" t="s">
        <v>169</v>
      </c>
      <c r="F117" s="210" t="s">
        <v>587</v>
      </c>
      <c r="I117" s="211"/>
      <c r="L117" s="41"/>
      <c r="M117" s="212"/>
      <c r="N117" s="42"/>
      <c r="O117" s="42"/>
      <c r="P117" s="42"/>
      <c r="Q117" s="42"/>
      <c r="R117" s="42"/>
      <c r="S117" s="42"/>
      <c r="T117" s="70"/>
      <c r="AT117" s="24" t="s">
        <v>169</v>
      </c>
      <c r="AU117" s="24" t="s">
        <v>82</v>
      </c>
    </row>
    <row r="118" spans="2:65" s="12" customFormat="1" ht="13.5">
      <c r="B118" s="193"/>
      <c r="D118" s="194" t="s">
        <v>161</v>
      </c>
      <c r="E118" s="195" t="s">
        <v>5</v>
      </c>
      <c r="F118" s="196" t="s">
        <v>588</v>
      </c>
      <c r="H118" s="197">
        <v>4</v>
      </c>
      <c r="I118" s="198"/>
      <c r="L118" s="193"/>
      <c r="M118" s="199"/>
      <c r="N118" s="200"/>
      <c r="O118" s="200"/>
      <c r="P118" s="200"/>
      <c r="Q118" s="200"/>
      <c r="R118" s="200"/>
      <c r="S118" s="200"/>
      <c r="T118" s="201"/>
      <c r="AT118" s="195" t="s">
        <v>161</v>
      </c>
      <c r="AU118" s="195" t="s">
        <v>82</v>
      </c>
      <c r="AV118" s="12" t="s">
        <v>82</v>
      </c>
      <c r="AW118" s="12" t="s">
        <v>35</v>
      </c>
      <c r="AX118" s="12" t="s">
        <v>71</v>
      </c>
      <c r="AY118" s="195" t="s">
        <v>152</v>
      </c>
    </row>
    <row r="119" spans="2:65" s="12" customFormat="1" ht="13.5">
      <c r="B119" s="193"/>
      <c r="D119" s="194" t="s">
        <v>161</v>
      </c>
      <c r="E119" s="195" t="s">
        <v>5</v>
      </c>
      <c r="F119" s="196" t="s">
        <v>589</v>
      </c>
      <c r="H119" s="197">
        <v>38.4</v>
      </c>
      <c r="I119" s="198"/>
      <c r="L119" s="193"/>
      <c r="M119" s="199"/>
      <c r="N119" s="200"/>
      <c r="O119" s="200"/>
      <c r="P119" s="200"/>
      <c r="Q119" s="200"/>
      <c r="R119" s="200"/>
      <c r="S119" s="200"/>
      <c r="T119" s="201"/>
      <c r="AT119" s="195" t="s">
        <v>161</v>
      </c>
      <c r="AU119" s="195" t="s">
        <v>82</v>
      </c>
      <c r="AV119" s="12" t="s">
        <v>82</v>
      </c>
      <c r="AW119" s="12" t="s">
        <v>35</v>
      </c>
      <c r="AX119" s="12" t="s">
        <v>71</v>
      </c>
      <c r="AY119" s="195" t="s">
        <v>152</v>
      </c>
    </row>
    <row r="120" spans="2:65" s="12" customFormat="1" ht="13.5">
      <c r="B120" s="193"/>
      <c r="D120" s="194" t="s">
        <v>161</v>
      </c>
      <c r="E120" s="195" t="s">
        <v>5</v>
      </c>
      <c r="F120" s="196" t="s">
        <v>590</v>
      </c>
      <c r="H120" s="197">
        <v>78</v>
      </c>
      <c r="I120" s="198"/>
      <c r="L120" s="193"/>
      <c r="M120" s="199"/>
      <c r="N120" s="200"/>
      <c r="O120" s="200"/>
      <c r="P120" s="200"/>
      <c r="Q120" s="200"/>
      <c r="R120" s="200"/>
      <c r="S120" s="200"/>
      <c r="T120" s="201"/>
      <c r="AT120" s="195" t="s">
        <v>161</v>
      </c>
      <c r="AU120" s="195" t="s">
        <v>82</v>
      </c>
      <c r="AV120" s="12" t="s">
        <v>82</v>
      </c>
      <c r="AW120" s="12" t="s">
        <v>35</v>
      </c>
      <c r="AX120" s="12" t="s">
        <v>71</v>
      </c>
      <c r="AY120" s="195" t="s">
        <v>152</v>
      </c>
    </row>
    <row r="121" spans="2:65" s="12" customFormat="1" ht="13.5">
      <c r="B121" s="193"/>
      <c r="D121" s="194" t="s">
        <v>161</v>
      </c>
      <c r="E121" s="195" t="s">
        <v>5</v>
      </c>
      <c r="F121" s="196" t="s">
        <v>591</v>
      </c>
      <c r="H121" s="197">
        <v>806.4</v>
      </c>
      <c r="I121" s="198"/>
      <c r="L121" s="193"/>
      <c r="M121" s="199"/>
      <c r="N121" s="200"/>
      <c r="O121" s="200"/>
      <c r="P121" s="200"/>
      <c r="Q121" s="200"/>
      <c r="R121" s="200"/>
      <c r="S121" s="200"/>
      <c r="T121" s="201"/>
      <c r="AT121" s="195" t="s">
        <v>161</v>
      </c>
      <c r="AU121" s="195" t="s">
        <v>82</v>
      </c>
      <c r="AV121" s="12" t="s">
        <v>82</v>
      </c>
      <c r="AW121" s="12" t="s">
        <v>35</v>
      </c>
      <c r="AX121" s="12" t="s">
        <v>71</v>
      </c>
      <c r="AY121" s="195" t="s">
        <v>152</v>
      </c>
    </row>
    <row r="122" spans="2:65" s="13" customFormat="1" ht="13.5">
      <c r="B122" s="202"/>
      <c r="D122" s="194" t="s">
        <v>161</v>
      </c>
      <c r="E122" s="203" t="s">
        <v>5</v>
      </c>
      <c r="F122" s="204" t="s">
        <v>164</v>
      </c>
      <c r="H122" s="205">
        <v>926.8</v>
      </c>
      <c r="I122" s="206"/>
      <c r="L122" s="202"/>
      <c r="M122" s="207"/>
      <c r="N122" s="208"/>
      <c r="O122" s="208"/>
      <c r="P122" s="208"/>
      <c r="Q122" s="208"/>
      <c r="R122" s="208"/>
      <c r="S122" s="208"/>
      <c r="T122" s="209"/>
      <c r="AT122" s="203" t="s">
        <v>161</v>
      </c>
      <c r="AU122" s="203" t="s">
        <v>82</v>
      </c>
      <c r="AV122" s="13" t="s">
        <v>159</v>
      </c>
      <c r="AW122" s="13" t="s">
        <v>35</v>
      </c>
      <c r="AX122" s="13" t="s">
        <v>75</v>
      </c>
      <c r="AY122" s="203" t="s">
        <v>152</v>
      </c>
    </row>
    <row r="123" spans="2:65" s="1" customFormat="1" ht="16.5" customHeight="1">
      <c r="B123" s="180"/>
      <c r="C123" s="213" t="s">
        <v>159</v>
      </c>
      <c r="D123" s="213" t="s">
        <v>259</v>
      </c>
      <c r="E123" s="214" t="s">
        <v>592</v>
      </c>
      <c r="F123" s="215" t="s">
        <v>593</v>
      </c>
      <c r="G123" s="216" t="s">
        <v>275</v>
      </c>
      <c r="H123" s="217">
        <v>973.14</v>
      </c>
      <c r="I123" s="218"/>
      <c r="J123" s="219">
        <f>ROUND(I123*H123,2)</f>
        <v>0</v>
      </c>
      <c r="K123" s="215" t="s">
        <v>158</v>
      </c>
      <c r="L123" s="220"/>
      <c r="M123" s="221" t="s">
        <v>5</v>
      </c>
      <c r="N123" s="222" t="s">
        <v>43</v>
      </c>
      <c r="O123" s="42"/>
      <c r="P123" s="190">
        <f>O123*H123</f>
        <v>0</v>
      </c>
      <c r="Q123" s="190">
        <v>4.0000000000000003E-5</v>
      </c>
      <c r="R123" s="190">
        <f>Q123*H123</f>
        <v>3.8925600000000005E-2</v>
      </c>
      <c r="S123" s="190">
        <v>0</v>
      </c>
      <c r="T123" s="191">
        <f>S123*H123</f>
        <v>0</v>
      </c>
      <c r="AR123" s="24" t="s">
        <v>202</v>
      </c>
      <c r="AT123" s="24" t="s">
        <v>259</v>
      </c>
      <c r="AU123" s="24" t="s">
        <v>82</v>
      </c>
      <c r="AY123" s="24" t="s">
        <v>152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24" t="s">
        <v>82</v>
      </c>
      <c r="BK123" s="192">
        <f>ROUND(I123*H123,2)</f>
        <v>0</v>
      </c>
      <c r="BL123" s="24" t="s">
        <v>159</v>
      </c>
      <c r="BM123" s="24" t="s">
        <v>594</v>
      </c>
    </row>
    <row r="124" spans="2:65" s="12" customFormat="1" ht="13.5">
      <c r="B124" s="193"/>
      <c r="D124" s="194" t="s">
        <v>161</v>
      </c>
      <c r="E124" s="195" t="s">
        <v>5</v>
      </c>
      <c r="F124" s="196" t="s">
        <v>595</v>
      </c>
      <c r="H124" s="197">
        <v>973.14</v>
      </c>
      <c r="I124" s="198"/>
      <c r="L124" s="193"/>
      <c r="M124" s="199"/>
      <c r="N124" s="200"/>
      <c r="O124" s="200"/>
      <c r="P124" s="200"/>
      <c r="Q124" s="200"/>
      <c r="R124" s="200"/>
      <c r="S124" s="200"/>
      <c r="T124" s="201"/>
      <c r="AT124" s="195" t="s">
        <v>161</v>
      </c>
      <c r="AU124" s="195" t="s">
        <v>82</v>
      </c>
      <c r="AV124" s="12" t="s">
        <v>82</v>
      </c>
      <c r="AW124" s="12" t="s">
        <v>35</v>
      </c>
      <c r="AX124" s="12" t="s">
        <v>75</v>
      </c>
      <c r="AY124" s="195" t="s">
        <v>152</v>
      </c>
    </row>
    <row r="125" spans="2:65" s="11" customFormat="1" ht="29.85" customHeight="1">
      <c r="B125" s="167"/>
      <c r="D125" s="168" t="s">
        <v>70</v>
      </c>
      <c r="E125" s="178" t="s">
        <v>190</v>
      </c>
      <c r="F125" s="178" t="s">
        <v>191</v>
      </c>
      <c r="I125" s="170"/>
      <c r="J125" s="179">
        <f>BK125</f>
        <v>0</v>
      </c>
      <c r="L125" s="167"/>
      <c r="M125" s="172"/>
      <c r="N125" s="173"/>
      <c r="O125" s="173"/>
      <c r="P125" s="174">
        <f>SUM(P126:P148)</f>
        <v>0</v>
      </c>
      <c r="Q125" s="173"/>
      <c r="R125" s="174">
        <f>SUM(R126:R148)</f>
        <v>2.1600000000000001E-2</v>
      </c>
      <c r="S125" s="173"/>
      <c r="T125" s="175">
        <f>SUM(T126:T148)</f>
        <v>10.77538</v>
      </c>
      <c r="AR125" s="168" t="s">
        <v>75</v>
      </c>
      <c r="AT125" s="176" t="s">
        <v>70</v>
      </c>
      <c r="AU125" s="176" t="s">
        <v>75</v>
      </c>
      <c r="AY125" s="168" t="s">
        <v>152</v>
      </c>
      <c r="BK125" s="177">
        <f>SUM(BK126:BK148)</f>
        <v>0</v>
      </c>
    </row>
    <row r="126" spans="2:65" s="1" customFormat="1" ht="16.5" customHeight="1">
      <c r="B126" s="180"/>
      <c r="C126" s="181" t="s">
        <v>185</v>
      </c>
      <c r="D126" s="181" t="s">
        <v>154</v>
      </c>
      <c r="E126" s="182" t="s">
        <v>596</v>
      </c>
      <c r="F126" s="183" t="s">
        <v>597</v>
      </c>
      <c r="G126" s="184" t="s">
        <v>194</v>
      </c>
      <c r="H126" s="185">
        <v>540</v>
      </c>
      <c r="I126" s="186"/>
      <c r="J126" s="187">
        <f>ROUND(I126*H126,2)</f>
        <v>0</v>
      </c>
      <c r="K126" s="183" t="s">
        <v>158</v>
      </c>
      <c r="L126" s="41"/>
      <c r="M126" s="188" t="s">
        <v>5</v>
      </c>
      <c r="N126" s="189" t="s">
        <v>43</v>
      </c>
      <c r="O126" s="42"/>
      <c r="P126" s="190">
        <f>O126*H126</f>
        <v>0</v>
      </c>
      <c r="Q126" s="190">
        <v>4.0000000000000003E-5</v>
      </c>
      <c r="R126" s="190">
        <f>Q126*H126</f>
        <v>2.1600000000000001E-2</v>
      </c>
      <c r="S126" s="190">
        <v>0</v>
      </c>
      <c r="T126" s="191">
        <f>S126*H126</f>
        <v>0</v>
      </c>
      <c r="AR126" s="24" t="s">
        <v>159</v>
      </c>
      <c r="AT126" s="24" t="s">
        <v>154</v>
      </c>
      <c r="AU126" s="24" t="s">
        <v>82</v>
      </c>
      <c r="AY126" s="24" t="s">
        <v>152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24" t="s">
        <v>82</v>
      </c>
      <c r="BK126" s="192">
        <f>ROUND(I126*H126,2)</f>
        <v>0</v>
      </c>
      <c r="BL126" s="24" t="s">
        <v>159</v>
      </c>
      <c r="BM126" s="24" t="s">
        <v>598</v>
      </c>
    </row>
    <row r="127" spans="2:65" s="1" customFormat="1" ht="27">
      <c r="B127" s="41"/>
      <c r="D127" s="194" t="s">
        <v>169</v>
      </c>
      <c r="F127" s="210" t="s">
        <v>599</v>
      </c>
      <c r="I127" s="211"/>
      <c r="L127" s="41"/>
      <c r="M127" s="212"/>
      <c r="N127" s="42"/>
      <c r="O127" s="42"/>
      <c r="P127" s="42"/>
      <c r="Q127" s="42"/>
      <c r="R127" s="42"/>
      <c r="S127" s="42"/>
      <c r="T127" s="70"/>
      <c r="AT127" s="24" t="s">
        <v>169</v>
      </c>
      <c r="AU127" s="24" t="s">
        <v>82</v>
      </c>
    </row>
    <row r="128" spans="2:65" s="12" customFormat="1" ht="13.5">
      <c r="B128" s="193"/>
      <c r="D128" s="194" t="s">
        <v>161</v>
      </c>
      <c r="E128" s="195" t="s">
        <v>5</v>
      </c>
      <c r="F128" s="196" t="s">
        <v>600</v>
      </c>
      <c r="H128" s="197">
        <v>60</v>
      </c>
      <c r="I128" s="198"/>
      <c r="L128" s="193"/>
      <c r="M128" s="199"/>
      <c r="N128" s="200"/>
      <c r="O128" s="200"/>
      <c r="P128" s="200"/>
      <c r="Q128" s="200"/>
      <c r="R128" s="200"/>
      <c r="S128" s="200"/>
      <c r="T128" s="201"/>
      <c r="AT128" s="195" t="s">
        <v>161</v>
      </c>
      <c r="AU128" s="195" t="s">
        <v>82</v>
      </c>
      <c r="AV128" s="12" t="s">
        <v>82</v>
      </c>
      <c r="AW128" s="12" t="s">
        <v>35</v>
      </c>
      <c r="AX128" s="12" t="s">
        <v>71</v>
      </c>
      <c r="AY128" s="195" t="s">
        <v>152</v>
      </c>
    </row>
    <row r="129" spans="2:65" s="12" customFormat="1" ht="13.5">
      <c r="B129" s="193"/>
      <c r="D129" s="194" t="s">
        <v>161</v>
      </c>
      <c r="E129" s="195" t="s">
        <v>5</v>
      </c>
      <c r="F129" s="196" t="s">
        <v>601</v>
      </c>
      <c r="H129" s="197">
        <v>240</v>
      </c>
      <c r="I129" s="198"/>
      <c r="L129" s="193"/>
      <c r="M129" s="199"/>
      <c r="N129" s="200"/>
      <c r="O129" s="200"/>
      <c r="P129" s="200"/>
      <c r="Q129" s="200"/>
      <c r="R129" s="200"/>
      <c r="S129" s="200"/>
      <c r="T129" s="201"/>
      <c r="AT129" s="195" t="s">
        <v>161</v>
      </c>
      <c r="AU129" s="195" t="s">
        <v>82</v>
      </c>
      <c r="AV129" s="12" t="s">
        <v>82</v>
      </c>
      <c r="AW129" s="12" t="s">
        <v>35</v>
      </c>
      <c r="AX129" s="12" t="s">
        <v>71</v>
      </c>
      <c r="AY129" s="195" t="s">
        <v>152</v>
      </c>
    </row>
    <row r="130" spans="2:65" s="12" customFormat="1" ht="13.5">
      <c r="B130" s="193"/>
      <c r="D130" s="194" t="s">
        <v>161</v>
      </c>
      <c r="E130" s="195" t="s">
        <v>5</v>
      </c>
      <c r="F130" s="196" t="s">
        <v>602</v>
      </c>
      <c r="H130" s="197">
        <v>240</v>
      </c>
      <c r="I130" s="198"/>
      <c r="L130" s="193"/>
      <c r="M130" s="199"/>
      <c r="N130" s="200"/>
      <c r="O130" s="200"/>
      <c r="P130" s="200"/>
      <c r="Q130" s="200"/>
      <c r="R130" s="200"/>
      <c r="S130" s="200"/>
      <c r="T130" s="201"/>
      <c r="AT130" s="195" t="s">
        <v>161</v>
      </c>
      <c r="AU130" s="195" t="s">
        <v>82</v>
      </c>
      <c r="AV130" s="12" t="s">
        <v>82</v>
      </c>
      <c r="AW130" s="12" t="s">
        <v>35</v>
      </c>
      <c r="AX130" s="12" t="s">
        <v>71</v>
      </c>
      <c r="AY130" s="195" t="s">
        <v>152</v>
      </c>
    </row>
    <row r="131" spans="2:65" s="13" customFormat="1" ht="13.5">
      <c r="B131" s="202"/>
      <c r="D131" s="194" t="s">
        <v>161</v>
      </c>
      <c r="E131" s="203" t="s">
        <v>5</v>
      </c>
      <c r="F131" s="204" t="s">
        <v>164</v>
      </c>
      <c r="H131" s="205">
        <v>540</v>
      </c>
      <c r="I131" s="206"/>
      <c r="L131" s="202"/>
      <c r="M131" s="207"/>
      <c r="N131" s="208"/>
      <c r="O131" s="208"/>
      <c r="P131" s="208"/>
      <c r="Q131" s="208"/>
      <c r="R131" s="208"/>
      <c r="S131" s="208"/>
      <c r="T131" s="209"/>
      <c r="AT131" s="203" t="s">
        <v>161</v>
      </c>
      <c r="AU131" s="203" t="s">
        <v>82</v>
      </c>
      <c r="AV131" s="13" t="s">
        <v>159</v>
      </c>
      <c r="AW131" s="13" t="s">
        <v>35</v>
      </c>
      <c r="AX131" s="13" t="s">
        <v>75</v>
      </c>
      <c r="AY131" s="203" t="s">
        <v>152</v>
      </c>
    </row>
    <row r="132" spans="2:65" s="1" customFormat="1" ht="16.5" customHeight="1">
      <c r="B132" s="180"/>
      <c r="C132" s="181" t="s">
        <v>177</v>
      </c>
      <c r="D132" s="181" t="s">
        <v>154</v>
      </c>
      <c r="E132" s="182" t="s">
        <v>603</v>
      </c>
      <c r="F132" s="183" t="s">
        <v>604</v>
      </c>
      <c r="G132" s="184" t="s">
        <v>194</v>
      </c>
      <c r="H132" s="185">
        <v>6.24</v>
      </c>
      <c r="I132" s="186"/>
      <c r="J132" s="187">
        <f>ROUND(I132*H132,2)</f>
        <v>0</v>
      </c>
      <c r="K132" s="183" t="s">
        <v>158</v>
      </c>
      <c r="L132" s="41"/>
      <c r="M132" s="188" t="s">
        <v>5</v>
      </c>
      <c r="N132" s="189" t="s">
        <v>43</v>
      </c>
      <c r="O132" s="42"/>
      <c r="P132" s="190">
        <f>O132*H132</f>
        <v>0</v>
      </c>
      <c r="Q132" s="190">
        <v>0</v>
      </c>
      <c r="R132" s="190">
        <f>Q132*H132</f>
        <v>0</v>
      </c>
      <c r="S132" s="190">
        <v>4.8000000000000001E-2</v>
      </c>
      <c r="T132" s="191">
        <f>S132*H132</f>
        <v>0.29952000000000001</v>
      </c>
      <c r="AR132" s="24" t="s">
        <v>159</v>
      </c>
      <c r="AT132" s="24" t="s">
        <v>154</v>
      </c>
      <c r="AU132" s="24" t="s">
        <v>82</v>
      </c>
      <c r="AY132" s="24" t="s">
        <v>152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24" t="s">
        <v>82</v>
      </c>
      <c r="BK132" s="192">
        <f>ROUND(I132*H132,2)</f>
        <v>0</v>
      </c>
      <c r="BL132" s="24" t="s">
        <v>159</v>
      </c>
      <c r="BM132" s="24" t="s">
        <v>605</v>
      </c>
    </row>
    <row r="133" spans="2:65" s="1" customFormat="1" ht="27">
      <c r="B133" s="41"/>
      <c r="D133" s="194" t="s">
        <v>169</v>
      </c>
      <c r="F133" s="210" t="s">
        <v>606</v>
      </c>
      <c r="I133" s="211"/>
      <c r="L133" s="41"/>
      <c r="M133" s="212"/>
      <c r="N133" s="42"/>
      <c r="O133" s="42"/>
      <c r="P133" s="42"/>
      <c r="Q133" s="42"/>
      <c r="R133" s="42"/>
      <c r="S133" s="42"/>
      <c r="T133" s="70"/>
      <c r="AT133" s="24" t="s">
        <v>169</v>
      </c>
      <c r="AU133" s="24" t="s">
        <v>82</v>
      </c>
    </row>
    <row r="134" spans="2:65" s="12" customFormat="1" ht="13.5">
      <c r="B134" s="193"/>
      <c r="D134" s="194" t="s">
        <v>161</v>
      </c>
      <c r="E134" s="195" t="s">
        <v>5</v>
      </c>
      <c r="F134" s="196" t="s">
        <v>607</v>
      </c>
      <c r="H134" s="197">
        <v>0.48</v>
      </c>
      <c r="I134" s="198"/>
      <c r="L134" s="193"/>
      <c r="M134" s="199"/>
      <c r="N134" s="200"/>
      <c r="O134" s="200"/>
      <c r="P134" s="200"/>
      <c r="Q134" s="200"/>
      <c r="R134" s="200"/>
      <c r="S134" s="200"/>
      <c r="T134" s="201"/>
      <c r="AT134" s="195" t="s">
        <v>161</v>
      </c>
      <c r="AU134" s="195" t="s">
        <v>82</v>
      </c>
      <c r="AV134" s="12" t="s">
        <v>82</v>
      </c>
      <c r="AW134" s="12" t="s">
        <v>35</v>
      </c>
      <c r="AX134" s="12" t="s">
        <v>71</v>
      </c>
      <c r="AY134" s="195" t="s">
        <v>152</v>
      </c>
    </row>
    <row r="135" spans="2:65" s="12" customFormat="1" ht="13.5">
      <c r="B135" s="193"/>
      <c r="D135" s="194" t="s">
        <v>161</v>
      </c>
      <c r="E135" s="195" t="s">
        <v>5</v>
      </c>
      <c r="F135" s="196" t="s">
        <v>608</v>
      </c>
      <c r="H135" s="197">
        <v>5.76</v>
      </c>
      <c r="I135" s="198"/>
      <c r="L135" s="193"/>
      <c r="M135" s="199"/>
      <c r="N135" s="200"/>
      <c r="O135" s="200"/>
      <c r="P135" s="200"/>
      <c r="Q135" s="200"/>
      <c r="R135" s="200"/>
      <c r="S135" s="200"/>
      <c r="T135" s="201"/>
      <c r="AT135" s="195" t="s">
        <v>161</v>
      </c>
      <c r="AU135" s="195" t="s">
        <v>82</v>
      </c>
      <c r="AV135" s="12" t="s">
        <v>82</v>
      </c>
      <c r="AW135" s="12" t="s">
        <v>35</v>
      </c>
      <c r="AX135" s="12" t="s">
        <v>71</v>
      </c>
      <c r="AY135" s="195" t="s">
        <v>152</v>
      </c>
    </row>
    <row r="136" spans="2:65" s="13" customFormat="1" ht="13.5">
      <c r="B136" s="202"/>
      <c r="D136" s="194" t="s">
        <v>161</v>
      </c>
      <c r="E136" s="203" t="s">
        <v>5</v>
      </c>
      <c r="F136" s="204" t="s">
        <v>164</v>
      </c>
      <c r="H136" s="205">
        <v>6.24</v>
      </c>
      <c r="I136" s="206"/>
      <c r="L136" s="202"/>
      <c r="M136" s="207"/>
      <c r="N136" s="208"/>
      <c r="O136" s="208"/>
      <c r="P136" s="208"/>
      <c r="Q136" s="208"/>
      <c r="R136" s="208"/>
      <c r="S136" s="208"/>
      <c r="T136" s="209"/>
      <c r="AT136" s="203" t="s">
        <v>161</v>
      </c>
      <c r="AU136" s="203" t="s">
        <v>82</v>
      </c>
      <c r="AV136" s="13" t="s">
        <v>159</v>
      </c>
      <c r="AW136" s="13" t="s">
        <v>35</v>
      </c>
      <c r="AX136" s="13" t="s">
        <v>75</v>
      </c>
      <c r="AY136" s="203" t="s">
        <v>152</v>
      </c>
    </row>
    <row r="137" spans="2:65" s="1" customFormat="1" ht="16.5" customHeight="1">
      <c r="B137" s="180"/>
      <c r="C137" s="181" t="s">
        <v>197</v>
      </c>
      <c r="D137" s="181" t="s">
        <v>154</v>
      </c>
      <c r="E137" s="182" t="s">
        <v>609</v>
      </c>
      <c r="F137" s="183" t="s">
        <v>610</v>
      </c>
      <c r="G137" s="184" t="s">
        <v>194</v>
      </c>
      <c r="H137" s="185">
        <v>186.84</v>
      </c>
      <c r="I137" s="186"/>
      <c r="J137" s="187">
        <f>ROUND(I137*H137,2)</f>
        <v>0</v>
      </c>
      <c r="K137" s="183" t="s">
        <v>158</v>
      </c>
      <c r="L137" s="41"/>
      <c r="M137" s="188" t="s">
        <v>5</v>
      </c>
      <c r="N137" s="189" t="s">
        <v>43</v>
      </c>
      <c r="O137" s="42"/>
      <c r="P137" s="190">
        <f>O137*H137</f>
        <v>0</v>
      </c>
      <c r="Q137" s="190">
        <v>0</v>
      </c>
      <c r="R137" s="190">
        <f>Q137*H137</f>
        <v>0</v>
      </c>
      <c r="S137" s="190">
        <v>3.7999999999999999E-2</v>
      </c>
      <c r="T137" s="191">
        <f>S137*H137</f>
        <v>7.09992</v>
      </c>
      <c r="AR137" s="24" t="s">
        <v>159</v>
      </c>
      <c r="AT137" s="24" t="s">
        <v>154</v>
      </c>
      <c r="AU137" s="24" t="s">
        <v>82</v>
      </c>
      <c r="AY137" s="24" t="s">
        <v>152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24" t="s">
        <v>82</v>
      </c>
      <c r="BK137" s="192">
        <f>ROUND(I137*H137,2)</f>
        <v>0</v>
      </c>
      <c r="BL137" s="24" t="s">
        <v>159</v>
      </c>
      <c r="BM137" s="24" t="s">
        <v>611</v>
      </c>
    </row>
    <row r="138" spans="2:65" s="1" customFormat="1" ht="27">
      <c r="B138" s="41"/>
      <c r="D138" s="194" t="s">
        <v>169</v>
      </c>
      <c r="F138" s="210" t="s">
        <v>606</v>
      </c>
      <c r="I138" s="211"/>
      <c r="L138" s="41"/>
      <c r="M138" s="212"/>
      <c r="N138" s="42"/>
      <c r="O138" s="42"/>
      <c r="P138" s="42"/>
      <c r="Q138" s="42"/>
      <c r="R138" s="42"/>
      <c r="S138" s="42"/>
      <c r="T138" s="70"/>
      <c r="AT138" s="24" t="s">
        <v>169</v>
      </c>
      <c r="AU138" s="24" t="s">
        <v>82</v>
      </c>
    </row>
    <row r="139" spans="2:65" s="12" customFormat="1" ht="13.5">
      <c r="B139" s="193"/>
      <c r="D139" s="194" t="s">
        <v>161</v>
      </c>
      <c r="E139" s="195" t="s">
        <v>5</v>
      </c>
      <c r="F139" s="196" t="s">
        <v>612</v>
      </c>
      <c r="H139" s="197">
        <v>14.04</v>
      </c>
      <c r="I139" s="198"/>
      <c r="L139" s="193"/>
      <c r="M139" s="199"/>
      <c r="N139" s="200"/>
      <c r="O139" s="200"/>
      <c r="P139" s="200"/>
      <c r="Q139" s="200"/>
      <c r="R139" s="200"/>
      <c r="S139" s="200"/>
      <c r="T139" s="201"/>
      <c r="AT139" s="195" t="s">
        <v>161</v>
      </c>
      <c r="AU139" s="195" t="s">
        <v>82</v>
      </c>
      <c r="AV139" s="12" t="s">
        <v>82</v>
      </c>
      <c r="AW139" s="12" t="s">
        <v>35</v>
      </c>
      <c r="AX139" s="12" t="s">
        <v>71</v>
      </c>
      <c r="AY139" s="195" t="s">
        <v>152</v>
      </c>
    </row>
    <row r="140" spans="2:65" s="12" customFormat="1" ht="13.5">
      <c r="B140" s="193"/>
      <c r="D140" s="194" t="s">
        <v>161</v>
      </c>
      <c r="E140" s="195" t="s">
        <v>5</v>
      </c>
      <c r="F140" s="196" t="s">
        <v>613</v>
      </c>
      <c r="H140" s="197">
        <v>172.8</v>
      </c>
      <c r="I140" s="198"/>
      <c r="L140" s="193"/>
      <c r="M140" s="199"/>
      <c r="N140" s="200"/>
      <c r="O140" s="200"/>
      <c r="P140" s="200"/>
      <c r="Q140" s="200"/>
      <c r="R140" s="200"/>
      <c r="S140" s="200"/>
      <c r="T140" s="201"/>
      <c r="AT140" s="195" t="s">
        <v>161</v>
      </c>
      <c r="AU140" s="195" t="s">
        <v>82</v>
      </c>
      <c r="AV140" s="12" t="s">
        <v>82</v>
      </c>
      <c r="AW140" s="12" t="s">
        <v>35</v>
      </c>
      <c r="AX140" s="12" t="s">
        <v>71</v>
      </c>
      <c r="AY140" s="195" t="s">
        <v>152</v>
      </c>
    </row>
    <row r="141" spans="2:65" s="13" customFormat="1" ht="13.5">
      <c r="B141" s="202"/>
      <c r="D141" s="194" t="s">
        <v>161</v>
      </c>
      <c r="E141" s="203" t="s">
        <v>5</v>
      </c>
      <c r="F141" s="204" t="s">
        <v>164</v>
      </c>
      <c r="H141" s="205">
        <v>186.84</v>
      </c>
      <c r="I141" s="206"/>
      <c r="L141" s="202"/>
      <c r="M141" s="207"/>
      <c r="N141" s="208"/>
      <c r="O141" s="208"/>
      <c r="P141" s="208"/>
      <c r="Q141" s="208"/>
      <c r="R141" s="208"/>
      <c r="S141" s="208"/>
      <c r="T141" s="209"/>
      <c r="AT141" s="203" t="s">
        <v>161</v>
      </c>
      <c r="AU141" s="203" t="s">
        <v>82</v>
      </c>
      <c r="AV141" s="13" t="s">
        <v>159</v>
      </c>
      <c r="AW141" s="13" t="s">
        <v>35</v>
      </c>
      <c r="AX141" s="13" t="s">
        <v>75</v>
      </c>
      <c r="AY141" s="203" t="s">
        <v>152</v>
      </c>
    </row>
    <row r="142" spans="2:65" s="1" customFormat="1" ht="25.5" customHeight="1">
      <c r="B142" s="180"/>
      <c r="C142" s="181" t="s">
        <v>202</v>
      </c>
      <c r="D142" s="181" t="s">
        <v>154</v>
      </c>
      <c r="E142" s="182" t="s">
        <v>614</v>
      </c>
      <c r="F142" s="183" t="s">
        <v>615</v>
      </c>
      <c r="G142" s="184" t="s">
        <v>194</v>
      </c>
      <c r="H142" s="185">
        <v>73.39</v>
      </c>
      <c r="I142" s="186"/>
      <c r="J142" s="187">
        <f>ROUND(I142*H142,2)</f>
        <v>0</v>
      </c>
      <c r="K142" s="183" t="s">
        <v>158</v>
      </c>
      <c r="L142" s="41"/>
      <c r="M142" s="188" t="s">
        <v>5</v>
      </c>
      <c r="N142" s="189" t="s">
        <v>43</v>
      </c>
      <c r="O142" s="42"/>
      <c r="P142" s="190">
        <f>O142*H142</f>
        <v>0</v>
      </c>
      <c r="Q142" s="190">
        <v>0</v>
      </c>
      <c r="R142" s="190">
        <f>Q142*H142</f>
        <v>0</v>
      </c>
      <c r="S142" s="190">
        <v>4.5999999999999999E-2</v>
      </c>
      <c r="T142" s="191">
        <f>S142*H142</f>
        <v>3.3759399999999999</v>
      </c>
      <c r="AR142" s="24" t="s">
        <v>159</v>
      </c>
      <c r="AT142" s="24" t="s">
        <v>154</v>
      </c>
      <c r="AU142" s="24" t="s">
        <v>82</v>
      </c>
      <c r="AY142" s="24" t="s">
        <v>152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24" t="s">
        <v>82</v>
      </c>
      <c r="BK142" s="192">
        <f>ROUND(I142*H142,2)</f>
        <v>0</v>
      </c>
      <c r="BL142" s="24" t="s">
        <v>159</v>
      </c>
      <c r="BM142" s="24" t="s">
        <v>616</v>
      </c>
    </row>
    <row r="143" spans="2:65" s="1" customFormat="1" ht="27">
      <c r="B143" s="41"/>
      <c r="D143" s="194" t="s">
        <v>169</v>
      </c>
      <c r="F143" s="210" t="s">
        <v>617</v>
      </c>
      <c r="I143" s="211"/>
      <c r="L143" s="41"/>
      <c r="M143" s="212"/>
      <c r="N143" s="42"/>
      <c r="O143" s="42"/>
      <c r="P143" s="42"/>
      <c r="Q143" s="42"/>
      <c r="R143" s="42"/>
      <c r="S143" s="42"/>
      <c r="T143" s="70"/>
      <c r="AT143" s="24" t="s">
        <v>169</v>
      </c>
      <c r="AU143" s="24" t="s">
        <v>82</v>
      </c>
    </row>
    <row r="144" spans="2:65" s="12" customFormat="1" ht="13.5">
      <c r="B144" s="193"/>
      <c r="D144" s="194" t="s">
        <v>161</v>
      </c>
      <c r="E144" s="195" t="s">
        <v>5</v>
      </c>
      <c r="F144" s="196" t="s">
        <v>571</v>
      </c>
      <c r="H144" s="197">
        <v>0.7</v>
      </c>
      <c r="I144" s="198"/>
      <c r="L144" s="193"/>
      <c r="M144" s="199"/>
      <c r="N144" s="200"/>
      <c r="O144" s="200"/>
      <c r="P144" s="200"/>
      <c r="Q144" s="200"/>
      <c r="R144" s="200"/>
      <c r="S144" s="200"/>
      <c r="T144" s="201"/>
      <c r="AT144" s="195" t="s">
        <v>161</v>
      </c>
      <c r="AU144" s="195" t="s">
        <v>82</v>
      </c>
      <c r="AV144" s="12" t="s">
        <v>82</v>
      </c>
      <c r="AW144" s="12" t="s">
        <v>35</v>
      </c>
      <c r="AX144" s="12" t="s">
        <v>71</v>
      </c>
      <c r="AY144" s="195" t="s">
        <v>152</v>
      </c>
    </row>
    <row r="145" spans="2:65" s="12" customFormat="1" ht="13.5">
      <c r="B145" s="193"/>
      <c r="D145" s="194" t="s">
        <v>161</v>
      </c>
      <c r="E145" s="195" t="s">
        <v>5</v>
      </c>
      <c r="F145" s="196" t="s">
        <v>572</v>
      </c>
      <c r="H145" s="197">
        <v>7.2</v>
      </c>
      <c r="I145" s="198"/>
      <c r="L145" s="193"/>
      <c r="M145" s="199"/>
      <c r="N145" s="200"/>
      <c r="O145" s="200"/>
      <c r="P145" s="200"/>
      <c r="Q145" s="200"/>
      <c r="R145" s="200"/>
      <c r="S145" s="200"/>
      <c r="T145" s="201"/>
      <c r="AT145" s="195" t="s">
        <v>161</v>
      </c>
      <c r="AU145" s="195" t="s">
        <v>82</v>
      </c>
      <c r="AV145" s="12" t="s">
        <v>82</v>
      </c>
      <c r="AW145" s="12" t="s">
        <v>35</v>
      </c>
      <c r="AX145" s="12" t="s">
        <v>71</v>
      </c>
      <c r="AY145" s="195" t="s">
        <v>152</v>
      </c>
    </row>
    <row r="146" spans="2:65" s="12" customFormat="1" ht="13.5">
      <c r="B146" s="193"/>
      <c r="D146" s="194" t="s">
        <v>161</v>
      </c>
      <c r="E146" s="195" t="s">
        <v>5</v>
      </c>
      <c r="F146" s="196" t="s">
        <v>573</v>
      </c>
      <c r="H146" s="197">
        <v>13.65</v>
      </c>
      <c r="I146" s="198"/>
      <c r="L146" s="193"/>
      <c r="M146" s="199"/>
      <c r="N146" s="200"/>
      <c r="O146" s="200"/>
      <c r="P146" s="200"/>
      <c r="Q146" s="200"/>
      <c r="R146" s="200"/>
      <c r="S146" s="200"/>
      <c r="T146" s="201"/>
      <c r="AT146" s="195" t="s">
        <v>161</v>
      </c>
      <c r="AU146" s="195" t="s">
        <v>82</v>
      </c>
      <c r="AV146" s="12" t="s">
        <v>82</v>
      </c>
      <c r="AW146" s="12" t="s">
        <v>35</v>
      </c>
      <c r="AX146" s="12" t="s">
        <v>71</v>
      </c>
      <c r="AY146" s="195" t="s">
        <v>152</v>
      </c>
    </row>
    <row r="147" spans="2:65" s="12" customFormat="1" ht="13.5">
      <c r="B147" s="193"/>
      <c r="D147" s="194" t="s">
        <v>161</v>
      </c>
      <c r="E147" s="195" t="s">
        <v>5</v>
      </c>
      <c r="F147" s="196" t="s">
        <v>574</v>
      </c>
      <c r="H147" s="197">
        <v>51.84</v>
      </c>
      <c r="I147" s="198"/>
      <c r="L147" s="193"/>
      <c r="M147" s="199"/>
      <c r="N147" s="200"/>
      <c r="O147" s="200"/>
      <c r="P147" s="200"/>
      <c r="Q147" s="200"/>
      <c r="R147" s="200"/>
      <c r="S147" s="200"/>
      <c r="T147" s="201"/>
      <c r="AT147" s="195" t="s">
        <v>161</v>
      </c>
      <c r="AU147" s="195" t="s">
        <v>82</v>
      </c>
      <c r="AV147" s="12" t="s">
        <v>82</v>
      </c>
      <c r="AW147" s="12" t="s">
        <v>35</v>
      </c>
      <c r="AX147" s="12" t="s">
        <v>71</v>
      </c>
      <c r="AY147" s="195" t="s">
        <v>152</v>
      </c>
    </row>
    <row r="148" spans="2:65" s="13" customFormat="1" ht="13.5">
      <c r="B148" s="202"/>
      <c r="D148" s="194" t="s">
        <v>161</v>
      </c>
      <c r="E148" s="203" t="s">
        <v>5</v>
      </c>
      <c r="F148" s="204" t="s">
        <v>164</v>
      </c>
      <c r="H148" s="205">
        <v>73.39</v>
      </c>
      <c r="I148" s="206"/>
      <c r="L148" s="202"/>
      <c r="M148" s="207"/>
      <c r="N148" s="208"/>
      <c r="O148" s="208"/>
      <c r="P148" s="208"/>
      <c r="Q148" s="208"/>
      <c r="R148" s="208"/>
      <c r="S148" s="208"/>
      <c r="T148" s="209"/>
      <c r="AT148" s="203" t="s">
        <v>161</v>
      </c>
      <c r="AU148" s="203" t="s">
        <v>82</v>
      </c>
      <c r="AV148" s="13" t="s">
        <v>159</v>
      </c>
      <c r="AW148" s="13" t="s">
        <v>35</v>
      </c>
      <c r="AX148" s="13" t="s">
        <v>75</v>
      </c>
      <c r="AY148" s="203" t="s">
        <v>152</v>
      </c>
    </row>
    <row r="149" spans="2:65" s="11" customFormat="1" ht="29.85" customHeight="1">
      <c r="B149" s="167"/>
      <c r="D149" s="168" t="s">
        <v>70</v>
      </c>
      <c r="E149" s="178" t="s">
        <v>618</v>
      </c>
      <c r="F149" s="178" t="s">
        <v>619</v>
      </c>
      <c r="I149" s="170"/>
      <c r="J149" s="179">
        <f>BK149</f>
        <v>0</v>
      </c>
      <c r="L149" s="167"/>
      <c r="M149" s="172"/>
      <c r="N149" s="173"/>
      <c r="O149" s="173"/>
      <c r="P149" s="174">
        <f>SUM(P150:P154)</f>
        <v>0</v>
      </c>
      <c r="Q149" s="173"/>
      <c r="R149" s="174">
        <f>SUM(R150:R154)</f>
        <v>6.2048999999999993E-2</v>
      </c>
      <c r="S149" s="173"/>
      <c r="T149" s="175">
        <f>SUM(T150:T154)</f>
        <v>0</v>
      </c>
      <c r="AR149" s="168" t="s">
        <v>75</v>
      </c>
      <c r="AT149" s="176" t="s">
        <v>70</v>
      </c>
      <c r="AU149" s="176" t="s">
        <v>75</v>
      </c>
      <c r="AY149" s="168" t="s">
        <v>152</v>
      </c>
      <c r="BK149" s="177">
        <f>SUM(BK150:BK154)</f>
        <v>0</v>
      </c>
    </row>
    <row r="150" spans="2:65" s="1" customFormat="1" ht="25.5" customHeight="1">
      <c r="B150" s="180"/>
      <c r="C150" s="181" t="s">
        <v>190</v>
      </c>
      <c r="D150" s="181" t="s">
        <v>154</v>
      </c>
      <c r="E150" s="182" t="s">
        <v>620</v>
      </c>
      <c r="F150" s="183" t="s">
        <v>621</v>
      </c>
      <c r="G150" s="184" t="s">
        <v>194</v>
      </c>
      <c r="H150" s="185">
        <v>477.3</v>
      </c>
      <c r="I150" s="186"/>
      <c r="J150" s="187">
        <f>ROUND(I150*H150,2)</f>
        <v>0</v>
      </c>
      <c r="K150" s="183" t="s">
        <v>158</v>
      </c>
      <c r="L150" s="41"/>
      <c r="M150" s="188" t="s">
        <v>5</v>
      </c>
      <c r="N150" s="189" t="s">
        <v>43</v>
      </c>
      <c r="O150" s="42"/>
      <c r="P150" s="190">
        <f>O150*H150</f>
        <v>0</v>
      </c>
      <c r="Q150" s="190">
        <v>1.2999999999999999E-4</v>
      </c>
      <c r="R150" s="190">
        <f>Q150*H150</f>
        <v>6.2048999999999993E-2</v>
      </c>
      <c r="S150" s="190">
        <v>0</v>
      </c>
      <c r="T150" s="191">
        <f>S150*H150</f>
        <v>0</v>
      </c>
      <c r="AR150" s="24" t="s">
        <v>159</v>
      </c>
      <c r="AT150" s="24" t="s">
        <v>154</v>
      </c>
      <c r="AU150" s="24" t="s">
        <v>82</v>
      </c>
      <c r="AY150" s="24" t="s">
        <v>152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24" t="s">
        <v>82</v>
      </c>
      <c r="BK150" s="192">
        <f>ROUND(I150*H150,2)</f>
        <v>0</v>
      </c>
      <c r="BL150" s="24" t="s">
        <v>159</v>
      </c>
      <c r="BM150" s="24" t="s">
        <v>622</v>
      </c>
    </row>
    <row r="151" spans="2:65" s="12" customFormat="1" ht="13.5">
      <c r="B151" s="193"/>
      <c r="D151" s="194" t="s">
        <v>161</v>
      </c>
      <c r="E151" s="195" t="s">
        <v>5</v>
      </c>
      <c r="F151" s="196" t="s">
        <v>623</v>
      </c>
      <c r="H151" s="197">
        <v>3.45</v>
      </c>
      <c r="I151" s="198"/>
      <c r="L151" s="193"/>
      <c r="M151" s="199"/>
      <c r="N151" s="200"/>
      <c r="O151" s="200"/>
      <c r="P151" s="200"/>
      <c r="Q151" s="200"/>
      <c r="R151" s="200"/>
      <c r="S151" s="200"/>
      <c r="T151" s="201"/>
      <c r="AT151" s="195" t="s">
        <v>161</v>
      </c>
      <c r="AU151" s="195" t="s">
        <v>82</v>
      </c>
      <c r="AV151" s="12" t="s">
        <v>82</v>
      </c>
      <c r="AW151" s="12" t="s">
        <v>35</v>
      </c>
      <c r="AX151" s="12" t="s">
        <v>71</v>
      </c>
      <c r="AY151" s="195" t="s">
        <v>152</v>
      </c>
    </row>
    <row r="152" spans="2:65" s="12" customFormat="1" ht="13.5">
      <c r="B152" s="193"/>
      <c r="D152" s="194" t="s">
        <v>161</v>
      </c>
      <c r="E152" s="195" t="s">
        <v>5</v>
      </c>
      <c r="F152" s="196" t="s">
        <v>624</v>
      </c>
      <c r="H152" s="197">
        <v>473.85</v>
      </c>
      <c r="I152" s="198"/>
      <c r="L152" s="193"/>
      <c r="M152" s="199"/>
      <c r="N152" s="200"/>
      <c r="O152" s="200"/>
      <c r="P152" s="200"/>
      <c r="Q152" s="200"/>
      <c r="R152" s="200"/>
      <c r="S152" s="200"/>
      <c r="T152" s="201"/>
      <c r="AT152" s="195" t="s">
        <v>161</v>
      </c>
      <c r="AU152" s="195" t="s">
        <v>82</v>
      </c>
      <c r="AV152" s="12" t="s">
        <v>82</v>
      </c>
      <c r="AW152" s="12" t="s">
        <v>35</v>
      </c>
      <c r="AX152" s="12" t="s">
        <v>71</v>
      </c>
      <c r="AY152" s="195" t="s">
        <v>152</v>
      </c>
    </row>
    <row r="153" spans="2:65" s="14" customFormat="1" ht="13.5">
      <c r="B153" s="227"/>
      <c r="D153" s="194" t="s">
        <v>161</v>
      </c>
      <c r="E153" s="228" t="s">
        <v>5</v>
      </c>
      <c r="F153" s="229" t="s">
        <v>625</v>
      </c>
      <c r="H153" s="230">
        <v>477.3</v>
      </c>
      <c r="I153" s="231"/>
      <c r="L153" s="227"/>
      <c r="M153" s="232"/>
      <c r="N153" s="233"/>
      <c r="O153" s="233"/>
      <c r="P153" s="233"/>
      <c r="Q153" s="233"/>
      <c r="R153" s="233"/>
      <c r="S153" s="233"/>
      <c r="T153" s="234"/>
      <c r="AT153" s="228" t="s">
        <v>161</v>
      </c>
      <c r="AU153" s="228" t="s">
        <v>82</v>
      </c>
      <c r="AV153" s="14" t="s">
        <v>87</v>
      </c>
      <c r="AW153" s="14" t="s">
        <v>35</v>
      </c>
      <c r="AX153" s="14" t="s">
        <v>71</v>
      </c>
      <c r="AY153" s="228" t="s">
        <v>152</v>
      </c>
    </row>
    <row r="154" spans="2:65" s="13" customFormat="1" ht="13.5">
      <c r="B154" s="202"/>
      <c r="D154" s="194" t="s">
        <v>161</v>
      </c>
      <c r="E154" s="203" t="s">
        <v>5</v>
      </c>
      <c r="F154" s="204" t="s">
        <v>164</v>
      </c>
      <c r="H154" s="205">
        <v>477.3</v>
      </c>
      <c r="I154" s="206"/>
      <c r="L154" s="202"/>
      <c r="M154" s="207"/>
      <c r="N154" s="208"/>
      <c r="O154" s="208"/>
      <c r="P154" s="208"/>
      <c r="Q154" s="208"/>
      <c r="R154" s="208"/>
      <c r="S154" s="208"/>
      <c r="T154" s="209"/>
      <c r="AT154" s="203" t="s">
        <v>161</v>
      </c>
      <c r="AU154" s="203" t="s">
        <v>82</v>
      </c>
      <c r="AV154" s="13" t="s">
        <v>159</v>
      </c>
      <c r="AW154" s="13" t="s">
        <v>35</v>
      </c>
      <c r="AX154" s="13" t="s">
        <v>75</v>
      </c>
      <c r="AY154" s="203" t="s">
        <v>152</v>
      </c>
    </row>
    <row r="155" spans="2:65" s="11" customFormat="1" ht="29.85" customHeight="1">
      <c r="B155" s="167"/>
      <c r="D155" s="168" t="s">
        <v>70</v>
      </c>
      <c r="E155" s="178" t="s">
        <v>206</v>
      </c>
      <c r="F155" s="178" t="s">
        <v>207</v>
      </c>
      <c r="I155" s="170"/>
      <c r="J155" s="179">
        <f>BK155</f>
        <v>0</v>
      </c>
      <c r="L155" s="167"/>
      <c r="M155" s="172"/>
      <c r="N155" s="173"/>
      <c r="O155" s="173"/>
      <c r="P155" s="174">
        <f>SUM(P156:P162)</f>
        <v>0</v>
      </c>
      <c r="Q155" s="173"/>
      <c r="R155" s="174">
        <f>SUM(R156:R162)</f>
        <v>0</v>
      </c>
      <c r="S155" s="173"/>
      <c r="T155" s="175">
        <f>SUM(T156:T162)</f>
        <v>0</v>
      </c>
      <c r="AR155" s="168" t="s">
        <v>75</v>
      </c>
      <c r="AT155" s="176" t="s">
        <v>70</v>
      </c>
      <c r="AU155" s="176" t="s">
        <v>75</v>
      </c>
      <c r="AY155" s="168" t="s">
        <v>152</v>
      </c>
      <c r="BK155" s="177">
        <f>SUM(BK156:BK162)</f>
        <v>0</v>
      </c>
    </row>
    <row r="156" spans="2:65" s="1" customFormat="1" ht="25.5" customHeight="1">
      <c r="B156" s="180"/>
      <c r="C156" s="181" t="s">
        <v>211</v>
      </c>
      <c r="D156" s="181" t="s">
        <v>154</v>
      </c>
      <c r="E156" s="182" t="s">
        <v>208</v>
      </c>
      <c r="F156" s="183" t="s">
        <v>209</v>
      </c>
      <c r="G156" s="184" t="s">
        <v>157</v>
      </c>
      <c r="H156" s="185">
        <v>11.125</v>
      </c>
      <c r="I156" s="186"/>
      <c r="J156" s="187">
        <f>ROUND(I156*H156,2)</f>
        <v>0</v>
      </c>
      <c r="K156" s="183" t="s">
        <v>158</v>
      </c>
      <c r="L156" s="41"/>
      <c r="M156" s="188" t="s">
        <v>5</v>
      </c>
      <c r="N156" s="189" t="s">
        <v>43</v>
      </c>
      <c r="O156" s="42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AR156" s="24" t="s">
        <v>159</v>
      </c>
      <c r="AT156" s="24" t="s">
        <v>154</v>
      </c>
      <c r="AU156" s="24" t="s">
        <v>82</v>
      </c>
      <c r="AY156" s="24" t="s">
        <v>152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24" t="s">
        <v>82</v>
      </c>
      <c r="BK156" s="192">
        <f>ROUND(I156*H156,2)</f>
        <v>0</v>
      </c>
      <c r="BL156" s="24" t="s">
        <v>159</v>
      </c>
      <c r="BM156" s="24" t="s">
        <v>626</v>
      </c>
    </row>
    <row r="157" spans="2:65" s="1" customFormat="1" ht="25.5" customHeight="1">
      <c r="B157" s="180"/>
      <c r="C157" s="181" t="s">
        <v>215</v>
      </c>
      <c r="D157" s="181" t="s">
        <v>154</v>
      </c>
      <c r="E157" s="182" t="s">
        <v>212</v>
      </c>
      <c r="F157" s="183" t="s">
        <v>213</v>
      </c>
      <c r="G157" s="184" t="s">
        <v>157</v>
      </c>
      <c r="H157" s="185">
        <v>11.125</v>
      </c>
      <c r="I157" s="186"/>
      <c r="J157" s="187">
        <f>ROUND(I157*H157,2)</f>
        <v>0</v>
      </c>
      <c r="K157" s="183" t="s">
        <v>158</v>
      </c>
      <c r="L157" s="41"/>
      <c r="M157" s="188" t="s">
        <v>5</v>
      </c>
      <c r="N157" s="189" t="s">
        <v>43</v>
      </c>
      <c r="O157" s="42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AR157" s="24" t="s">
        <v>159</v>
      </c>
      <c r="AT157" s="24" t="s">
        <v>154</v>
      </c>
      <c r="AU157" s="24" t="s">
        <v>82</v>
      </c>
      <c r="AY157" s="24" t="s">
        <v>152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24" t="s">
        <v>82</v>
      </c>
      <c r="BK157" s="192">
        <f>ROUND(I157*H157,2)</f>
        <v>0</v>
      </c>
      <c r="BL157" s="24" t="s">
        <v>159</v>
      </c>
      <c r="BM157" s="24" t="s">
        <v>627</v>
      </c>
    </row>
    <row r="158" spans="2:65" s="1" customFormat="1" ht="25.5" customHeight="1">
      <c r="B158" s="180"/>
      <c r="C158" s="181" t="s">
        <v>220</v>
      </c>
      <c r="D158" s="181" t="s">
        <v>154</v>
      </c>
      <c r="E158" s="182" t="s">
        <v>216</v>
      </c>
      <c r="F158" s="183" t="s">
        <v>217</v>
      </c>
      <c r="G158" s="184" t="s">
        <v>157</v>
      </c>
      <c r="H158" s="185">
        <v>100.125</v>
      </c>
      <c r="I158" s="186"/>
      <c r="J158" s="187">
        <f>ROUND(I158*H158,2)</f>
        <v>0</v>
      </c>
      <c r="K158" s="183" t="s">
        <v>158</v>
      </c>
      <c r="L158" s="41"/>
      <c r="M158" s="188" t="s">
        <v>5</v>
      </c>
      <c r="N158" s="189" t="s">
        <v>43</v>
      </c>
      <c r="O158" s="42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AR158" s="24" t="s">
        <v>159</v>
      </c>
      <c r="AT158" s="24" t="s">
        <v>154</v>
      </c>
      <c r="AU158" s="24" t="s">
        <v>82</v>
      </c>
      <c r="AY158" s="24" t="s">
        <v>152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24" t="s">
        <v>82</v>
      </c>
      <c r="BK158" s="192">
        <f>ROUND(I158*H158,2)</f>
        <v>0</v>
      </c>
      <c r="BL158" s="24" t="s">
        <v>159</v>
      </c>
      <c r="BM158" s="24" t="s">
        <v>628</v>
      </c>
    </row>
    <row r="159" spans="2:65" s="12" customFormat="1" ht="13.5">
      <c r="B159" s="193"/>
      <c r="D159" s="194" t="s">
        <v>161</v>
      </c>
      <c r="E159" s="195" t="s">
        <v>5</v>
      </c>
      <c r="F159" s="196" t="s">
        <v>629</v>
      </c>
      <c r="H159" s="197">
        <v>100.125</v>
      </c>
      <c r="I159" s="198"/>
      <c r="L159" s="193"/>
      <c r="M159" s="199"/>
      <c r="N159" s="200"/>
      <c r="O159" s="200"/>
      <c r="P159" s="200"/>
      <c r="Q159" s="200"/>
      <c r="R159" s="200"/>
      <c r="S159" s="200"/>
      <c r="T159" s="201"/>
      <c r="AT159" s="195" t="s">
        <v>161</v>
      </c>
      <c r="AU159" s="195" t="s">
        <v>82</v>
      </c>
      <c r="AV159" s="12" t="s">
        <v>82</v>
      </c>
      <c r="AW159" s="12" t="s">
        <v>35</v>
      </c>
      <c r="AX159" s="12" t="s">
        <v>75</v>
      </c>
      <c r="AY159" s="195" t="s">
        <v>152</v>
      </c>
    </row>
    <row r="160" spans="2:65" s="1" customFormat="1" ht="16.5" customHeight="1">
      <c r="B160" s="180"/>
      <c r="C160" s="181" t="s">
        <v>226</v>
      </c>
      <c r="D160" s="181" t="s">
        <v>154</v>
      </c>
      <c r="E160" s="182" t="s">
        <v>630</v>
      </c>
      <c r="F160" s="183" t="s">
        <v>631</v>
      </c>
      <c r="G160" s="184" t="s">
        <v>157</v>
      </c>
      <c r="H160" s="185">
        <v>3.3759999999999999</v>
      </c>
      <c r="I160" s="186"/>
      <c r="J160" s="187">
        <f>ROUND(I160*H160,2)</f>
        <v>0</v>
      </c>
      <c r="K160" s="183" t="s">
        <v>5</v>
      </c>
      <c r="L160" s="41"/>
      <c r="M160" s="188" t="s">
        <v>5</v>
      </c>
      <c r="N160" s="189" t="s">
        <v>43</v>
      </c>
      <c r="O160" s="42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AR160" s="24" t="s">
        <v>159</v>
      </c>
      <c r="AT160" s="24" t="s">
        <v>154</v>
      </c>
      <c r="AU160" s="24" t="s">
        <v>82</v>
      </c>
      <c r="AY160" s="24" t="s">
        <v>152</v>
      </c>
      <c r="BE160" s="192">
        <f>IF(N160="základní",J160,0)</f>
        <v>0</v>
      </c>
      <c r="BF160" s="192">
        <f>IF(N160="snížená",J160,0)</f>
        <v>0</v>
      </c>
      <c r="BG160" s="192">
        <f>IF(N160="zákl. přenesená",J160,0)</f>
        <v>0</v>
      </c>
      <c r="BH160" s="192">
        <f>IF(N160="sníž. přenesená",J160,0)</f>
        <v>0</v>
      </c>
      <c r="BI160" s="192">
        <f>IF(N160="nulová",J160,0)</f>
        <v>0</v>
      </c>
      <c r="BJ160" s="24" t="s">
        <v>82</v>
      </c>
      <c r="BK160" s="192">
        <f>ROUND(I160*H160,2)</f>
        <v>0</v>
      </c>
      <c r="BL160" s="24" t="s">
        <v>159</v>
      </c>
      <c r="BM160" s="24" t="s">
        <v>632</v>
      </c>
    </row>
    <row r="161" spans="2:65" s="1" customFormat="1" ht="16.5" customHeight="1">
      <c r="B161" s="180"/>
      <c r="C161" s="181" t="s">
        <v>234</v>
      </c>
      <c r="D161" s="181" t="s">
        <v>154</v>
      </c>
      <c r="E161" s="182" t="s">
        <v>221</v>
      </c>
      <c r="F161" s="183" t="s">
        <v>222</v>
      </c>
      <c r="G161" s="184" t="s">
        <v>157</v>
      </c>
      <c r="H161" s="185">
        <v>7.7489999999999997</v>
      </c>
      <c r="I161" s="186"/>
      <c r="J161" s="187">
        <f>ROUND(I161*H161,2)</f>
        <v>0</v>
      </c>
      <c r="K161" s="183" t="s">
        <v>158</v>
      </c>
      <c r="L161" s="41"/>
      <c r="M161" s="188" t="s">
        <v>5</v>
      </c>
      <c r="N161" s="189" t="s">
        <v>43</v>
      </c>
      <c r="O161" s="42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AR161" s="24" t="s">
        <v>159</v>
      </c>
      <c r="AT161" s="24" t="s">
        <v>154</v>
      </c>
      <c r="AU161" s="24" t="s">
        <v>82</v>
      </c>
      <c r="AY161" s="24" t="s">
        <v>152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24" t="s">
        <v>82</v>
      </c>
      <c r="BK161" s="192">
        <f>ROUND(I161*H161,2)</f>
        <v>0</v>
      </c>
      <c r="BL161" s="24" t="s">
        <v>159</v>
      </c>
      <c r="BM161" s="24" t="s">
        <v>633</v>
      </c>
    </row>
    <row r="162" spans="2:65" s="12" customFormat="1" ht="13.5">
      <c r="B162" s="193"/>
      <c r="D162" s="194" t="s">
        <v>161</v>
      </c>
      <c r="E162" s="195" t="s">
        <v>5</v>
      </c>
      <c r="F162" s="196" t="s">
        <v>634</v>
      </c>
      <c r="H162" s="197">
        <v>7.7489999999999997</v>
      </c>
      <c r="I162" s="198"/>
      <c r="L162" s="193"/>
      <c r="M162" s="199"/>
      <c r="N162" s="200"/>
      <c r="O162" s="200"/>
      <c r="P162" s="200"/>
      <c r="Q162" s="200"/>
      <c r="R162" s="200"/>
      <c r="S162" s="200"/>
      <c r="T162" s="201"/>
      <c r="AT162" s="195" t="s">
        <v>161</v>
      </c>
      <c r="AU162" s="195" t="s">
        <v>82</v>
      </c>
      <c r="AV162" s="12" t="s">
        <v>82</v>
      </c>
      <c r="AW162" s="12" t="s">
        <v>35</v>
      </c>
      <c r="AX162" s="12" t="s">
        <v>75</v>
      </c>
      <c r="AY162" s="195" t="s">
        <v>152</v>
      </c>
    </row>
    <row r="163" spans="2:65" s="11" customFormat="1" ht="29.85" customHeight="1">
      <c r="B163" s="167"/>
      <c r="D163" s="168" t="s">
        <v>70</v>
      </c>
      <c r="E163" s="178" t="s">
        <v>224</v>
      </c>
      <c r="F163" s="178" t="s">
        <v>225</v>
      </c>
      <c r="I163" s="170"/>
      <c r="J163" s="179">
        <f>BK163</f>
        <v>0</v>
      </c>
      <c r="L163" s="167"/>
      <c r="M163" s="172"/>
      <c r="N163" s="173"/>
      <c r="O163" s="173"/>
      <c r="P163" s="174">
        <f>P164</f>
        <v>0</v>
      </c>
      <c r="Q163" s="173"/>
      <c r="R163" s="174">
        <f>R164</f>
        <v>0</v>
      </c>
      <c r="S163" s="173"/>
      <c r="T163" s="175">
        <f>T164</f>
        <v>0</v>
      </c>
      <c r="AR163" s="168" t="s">
        <v>75</v>
      </c>
      <c r="AT163" s="176" t="s">
        <v>70</v>
      </c>
      <c r="AU163" s="176" t="s">
        <v>75</v>
      </c>
      <c r="AY163" s="168" t="s">
        <v>152</v>
      </c>
      <c r="BK163" s="177">
        <f>BK164</f>
        <v>0</v>
      </c>
    </row>
    <row r="164" spans="2:65" s="1" customFormat="1" ht="16.5" customHeight="1">
      <c r="B164" s="180"/>
      <c r="C164" s="181" t="s">
        <v>11</v>
      </c>
      <c r="D164" s="181" t="s">
        <v>154</v>
      </c>
      <c r="E164" s="182" t="s">
        <v>227</v>
      </c>
      <c r="F164" s="183" t="s">
        <v>228</v>
      </c>
      <c r="G164" s="184" t="s">
        <v>157</v>
      </c>
      <c r="H164" s="185">
        <v>3.4940000000000002</v>
      </c>
      <c r="I164" s="186"/>
      <c r="J164" s="187">
        <f>ROUND(I164*H164,2)</f>
        <v>0</v>
      </c>
      <c r="K164" s="183" t="s">
        <v>158</v>
      </c>
      <c r="L164" s="41"/>
      <c r="M164" s="188" t="s">
        <v>5</v>
      </c>
      <c r="N164" s="189" t="s">
        <v>43</v>
      </c>
      <c r="O164" s="42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AR164" s="24" t="s">
        <v>159</v>
      </c>
      <c r="AT164" s="24" t="s">
        <v>154</v>
      </c>
      <c r="AU164" s="24" t="s">
        <v>82</v>
      </c>
      <c r="AY164" s="24" t="s">
        <v>152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24" t="s">
        <v>82</v>
      </c>
      <c r="BK164" s="192">
        <f>ROUND(I164*H164,2)</f>
        <v>0</v>
      </c>
      <c r="BL164" s="24" t="s">
        <v>159</v>
      </c>
      <c r="BM164" s="24" t="s">
        <v>635</v>
      </c>
    </row>
    <row r="165" spans="2:65" s="11" customFormat="1" ht="37.35" customHeight="1">
      <c r="B165" s="167"/>
      <c r="D165" s="168" t="s">
        <v>70</v>
      </c>
      <c r="E165" s="169" t="s">
        <v>230</v>
      </c>
      <c r="F165" s="169" t="s">
        <v>231</v>
      </c>
      <c r="I165" s="170"/>
      <c r="J165" s="171">
        <f>BK165</f>
        <v>0</v>
      </c>
      <c r="L165" s="167"/>
      <c r="M165" s="172"/>
      <c r="N165" s="173"/>
      <c r="O165" s="173"/>
      <c r="P165" s="174">
        <f>P166+P180+P204</f>
        <v>0</v>
      </c>
      <c r="Q165" s="173"/>
      <c r="R165" s="174">
        <f>R166+R180+R204</f>
        <v>5.9526138000000008</v>
      </c>
      <c r="S165" s="173"/>
      <c r="T165" s="175">
        <f>T166+T180+T204</f>
        <v>0.34950700000000001</v>
      </c>
      <c r="AR165" s="168" t="s">
        <v>82</v>
      </c>
      <c r="AT165" s="176" t="s">
        <v>70</v>
      </c>
      <c r="AU165" s="176" t="s">
        <v>71</v>
      </c>
      <c r="AY165" s="168" t="s">
        <v>152</v>
      </c>
      <c r="BK165" s="177">
        <f>BK166+BK180+BK204</f>
        <v>0</v>
      </c>
    </row>
    <row r="166" spans="2:65" s="11" customFormat="1" ht="19.899999999999999" customHeight="1">
      <c r="B166" s="167"/>
      <c r="D166" s="168" t="s">
        <v>70</v>
      </c>
      <c r="E166" s="178" t="s">
        <v>398</v>
      </c>
      <c r="F166" s="178" t="s">
        <v>399</v>
      </c>
      <c r="I166" s="170"/>
      <c r="J166" s="179">
        <f>BK166</f>
        <v>0</v>
      </c>
      <c r="L166" s="167"/>
      <c r="M166" s="172"/>
      <c r="N166" s="173"/>
      <c r="O166" s="173"/>
      <c r="P166" s="174">
        <f>SUM(P167:P179)</f>
        <v>0</v>
      </c>
      <c r="Q166" s="173"/>
      <c r="R166" s="174">
        <f>SUM(R167:R179)</f>
        <v>0.40321899999999999</v>
      </c>
      <c r="S166" s="173"/>
      <c r="T166" s="175">
        <f>SUM(T167:T179)</f>
        <v>0.24565699999999999</v>
      </c>
      <c r="AR166" s="168" t="s">
        <v>82</v>
      </c>
      <c r="AT166" s="176" t="s">
        <v>70</v>
      </c>
      <c r="AU166" s="176" t="s">
        <v>75</v>
      </c>
      <c r="AY166" s="168" t="s">
        <v>152</v>
      </c>
      <c r="BK166" s="177">
        <f>SUM(BK167:BK179)</f>
        <v>0</v>
      </c>
    </row>
    <row r="167" spans="2:65" s="1" customFormat="1" ht="16.5" customHeight="1">
      <c r="B167" s="180"/>
      <c r="C167" s="181" t="s">
        <v>237</v>
      </c>
      <c r="D167" s="181" t="s">
        <v>154</v>
      </c>
      <c r="E167" s="182" t="s">
        <v>636</v>
      </c>
      <c r="F167" s="183" t="s">
        <v>637</v>
      </c>
      <c r="G167" s="184" t="s">
        <v>275</v>
      </c>
      <c r="H167" s="185">
        <v>147.1</v>
      </c>
      <c r="I167" s="186"/>
      <c r="J167" s="187">
        <f>ROUND(I167*H167,2)</f>
        <v>0</v>
      </c>
      <c r="K167" s="183" t="s">
        <v>158</v>
      </c>
      <c r="L167" s="41"/>
      <c r="M167" s="188" t="s">
        <v>5</v>
      </c>
      <c r="N167" s="189" t="s">
        <v>43</v>
      </c>
      <c r="O167" s="42"/>
      <c r="P167" s="190">
        <f>O167*H167</f>
        <v>0</v>
      </c>
      <c r="Q167" s="190">
        <v>0</v>
      </c>
      <c r="R167" s="190">
        <f>Q167*H167</f>
        <v>0</v>
      </c>
      <c r="S167" s="190">
        <v>1.67E-3</v>
      </c>
      <c r="T167" s="191">
        <f>S167*H167</f>
        <v>0.24565699999999999</v>
      </c>
      <c r="AR167" s="24" t="s">
        <v>237</v>
      </c>
      <c r="AT167" s="24" t="s">
        <v>154</v>
      </c>
      <c r="AU167" s="24" t="s">
        <v>82</v>
      </c>
      <c r="AY167" s="24" t="s">
        <v>152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24" t="s">
        <v>82</v>
      </c>
      <c r="BK167" s="192">
        <f>ROUND(I167*H167,2)</f>
        <v>0</v>
      </c>
      <c r="BL167" s="24" t="s">
        <v>237</v>
      </c>
      <c r="BM167" s="24" t="s">
        <v>638</v>
      </c>
    </row>
    <row r="168" spans="2:65" s="12" customFormat="1" ht="13.5">
      <c r="B168" s="193"/>
      <c r="D168" s="194" t="s">
        <v>161</v>
      </c>
      <c r="E168" s="195" t="s">
        <v>5</v>
      </c>
      <c r="F168" s="196" t="s">
        <v>639</v>
      </c>
      <c r="H168" s="197">
        <v>0.85</v>
      </c>
      <c r="I168" s="198"/>
      <c r="L168" s="193"/>
      <c r="M168" s="199"/>
      <c r="N168" s="200"/>
      <c r="O168" s="200"/>
      <c r="P168" s="200"/>
      <c r="Q168" s="200"/>
      <c r="R168" s="200"/>
      <c r="S168" s="200"/>
      <c r="T168" s="201"/>
      <c r="AT168" s="195" t="s">
        <v>161</v>
      </c>
      <c r="AU168" s="195" t="s">
        <v>82</v>
      </c>
      <c r="AV168" s="12" t="s">
        <v>82</v>
      </c>
      <c r="AW168" s="12" t="s">
        <v>35</v>
      </c>
      <c r="AX168" s="12" t="s">
        <v>71</v>
      </c>
      <c r="AY168" s="195" t="s">
        <v>152</v>
      </c>
    </row>
    <row r="169" spans="2:65" s="12" customFormat="1" ht="13.5">
      <c r="B169" s="193"/>
      <c r="D169" s="194" t="s">
        <v>161</v>
      </c>
      <c r="E169" s="195" t="s">
        <v>5</v>
      </c>
      <c r="F169" s="196" t="s">
        <v>640</v>
      </c>
      <c r="H169" s="197">
        <v>146.25</v>
      </c>
      <c r="I169" s="198"/>
      <c r="L169" s="193"/>
      <c r="M169" s="199"/>
      <c r="N169" s="200"/>
      <c r="O169" s="200"/>
      <c r="P169" s="200"/>
      <c r="Q169" s="200"/>
      <c r="R169" s="200"/>
      <c r="S169" s="200"/>
      <c r="T169" s="201"/>
      <c r="AT169" s="195" t="s">
        <v>161</v>
      </c>
      <c r="AU169" s="195" t="s">
        <v>82</v>
      </c>
      <c r="AV169" s="12" t="s">
        <v>82</v>
      </c>
      <c r="AW169" s="12" t="s">
        <v>35</v>
      </c>
      <c r="AX169" s="12" t="s">
        <v>71</v>
      </c>
      <c r="AY169" s="195" t="s">
        <v>152</v>
      </c>
    </row>
    <row r="170" spans="2:65" s="13" customFormat="1" ht="13.5">
      <c r="B170" s="202"/>
      <c r="D170" s="194" t="s">
        <v>161</v>
      </c>
      <c r="E170" s="203" t="s">
        <v>5</v>
      </c>
      <c r="F170" s="204" t="s">
        <v>164</v>
      </c>
      <c r="H170" s="205">
        <v>147.1</v>
      </c>
      <c r="I170" s="206"/>
      <c r="L170" s="202"/>
      <c r="M170" s="207"/>
      <c r="N170" s="208"/>
      <c r="O170" s="208"/>
      <c r="P170" s="208"/>
      <c r="Q170" s="208"/>
      <c r="R170" s="208"/>
      <c r="S170" s="208"/>
      <c r="T170" s="209"/>
      <c r="AT170" s="203" t="s">
        <v>161</v>
      </c>
      <c r="AU170" s="203" t="s">
        <v>82</v>
      </c>
      <c r="AV170" s="13" t="s">
        <v>159</v>
      </c>
      <c r="AW170" s="13" t="s">
        <v>35</v>
      </c>
      <c r="AX170" s="13" t="s">
        <v>75</v>
      </c>
      <c r="AY170" s="203" t="s">
        <v>152</v>
      </c>
    </row>
    <row r="171" spans="2:65" s="1" customFormat="1" ht="25.5" customHeight="1">
      <c r="B171" s="180"/>
      <c r="C171" s="181" t="s">
        <v>246</v>
      </c>
      <c r="D171" s="181" t="s">
        <v>154</v>
      </c>
      <c r="E171" s="182" t="s">
        <v>437</v>
      </c>
      <c r="F171" s="183" t="s">
        <v>438</v>
      </c>
      <c r="G171" s="184" t="s">
        <v>275</v>
      </c>
      <c r="H171" s="185">
        <v>106.25</v>
      </c>
      <c r="I171" s="186"/>
      <c r="J171" s="187">
        <f>ROUND(I171*H171,2)</f>
        <v>0</v>
      </c>
      <c r="K171" s="183" t="s">
        <v>158</v>
      </c>
      <c r="L171" s="41"/>
      <c r="M171" s="188" t="s">
        <v>5</v>
      </c>
      <c r="N171" s="189" t="s">
        <v>43</v>
      </c>
      <c r="O171" s="42"/>
      <c r="P171" s="190">
        <f>O171*H171</f>
        <v>0</v>
      </c>
      <c r="Q171" s="190">
        <v>1.3999999999999999E-4</v>
      </c>
      <c r="R171" s="190">
        <f>Q171*H171</f>
        <v>1.4874999999999999E-2</v>
      </c>
      <c r="S171" s="190">
        <v>0</v>
      </c>
      <c r="T171" s="191">
        <f>S171*H171</f>
        <v>0</v>
      </c>
      <c r="AR171" s="24" t="s">
        <v>237</v>
      </c>
      <c r="AT171" s="24" t="s">
        <v>154</v>
      </c>
      <c r="AU171" s="24" t="s">
        <v>82</v>
      </c>
      <c r="AY171" s="24" t="s">
        <v>152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24" t="s">
        <v>82</v>
      </c>
      <c r="BK171" s="192">
        <f>ROUND(I171*H171,2)</f>
        <v>0</v>
      </c>
      <c r="BL171" s="24" t="s">
        <v>237</v>
      </c>
      <c r="BM171" s="24" t="s">
        <v>641</v>
      </c>
    </row>
    <row r="172" spans="2:65" s="12" customFormat="1" ht="13.5">
      <c r="B172" s="193"/>
      <c r="D172" s="194" t="s">
        <v>161</v>
      </c>
      <c r="E172" s="195" t="s">
        <v>5</v>
      </c>
      <c r="F172" s="196" t="s">
        <v>642</v>
      </c>
      <c r="H172" s="197">
        <v>106.25</v>
      </c>
      <c r="I172" s="198"/>
      <c r="L172" s="193"/>
      <c r="M172" s="199"/>
      <c r="N172" s="200"/>
      <c r="O172" s="200"/>
      <c r="P172" s="200"/>
      <c r="Q172" s="200"/>
      <c r="R172" s="200"/>
      <c r="S172" s="200"/>
      <c r="T172" s="201"/>
      <c r="AT172" s="195" t="s">
        <v>161</v>
      </c>
      <c r="AU172" s="195" t="s">
        <v>82</v>
      </c>
      <c r="AV172" s="12" t="s">
        <v>82</v>
      </c>
      <c r="AW172" s="12" t="s">
        <v>35</v>
      </c>
      <c r="AX172" s="12" t="s">
        <v>75</v>
      </c>
      <c r="AY172" s="195" t="s">
        <v>152</v>
      </c>
    </row>
    <row r="173" spans="2:65" s="1" customFormat="1" ht="16.5" customHeight="1">
      <c r="B173" s="180"/>
      <c r="C173" s="181" t="s">
        <v>258</v>
      </c>
      <c r="D173" s="181" t="s">
        <v>154</v>
      </c>
      <c r="E173" s="182" t="s">
        <v>643</v>
      </c>
      <c r="F173" s="183" t="s">
        <v>644</v>
      </c>
      <c r="G173" s="184" t="s">
        <v>275</v>
      </c>
      <c r="H173" s="185">
        <v>147.1</v>
      </c>
      <c r="I173" s="186"/>
      <c r="J173" s="187">
        <f>ROUND(I173*H173,2)</f>
        <v>0</v>
      </c>
      <c r="K173" s="183" t="s">
        <v>158</v>
      </c>
      <c r="L173" s="41"/>
      <c r="M173" s="188" t="s">
        <v>5</v>
      </c>
      <c r="N173" s="189" t="s">
        <v>43</v>
      </c>
      <c r="O173" s="42"/>
      <c r="P173" s="190">
        <f>O173*H173</f>
        <v>0</v>
      </c>
      <c r="Q173" s="190">
        <v>2.64E-3</v>
      </c>
      <c r="R173" s="190">
        <f>Q173*H173</f>
        <v>0.38834399999999997</v>
      </c>
      <c r="S173" s="190">
        <v>0</v>
      </c>
      <c r="T173" s="191">
        <f>S173*H173</f>
        <v>0</v>
      </c>
      <c r="AR173" s="24" t="s">
        <v>237</v>
      </c>
      <c r="AT173" s="24" t="s">
        <v>154</v>
      </c>
      <c r="AU173" s="24" t="s">
        <v>82</v>
      </c>
      <c r="AY173" s="24" t="s">
        <v>152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24" t="s">
        <v>82</v>
      </c>
      <c r="BK173" s="192">
        <f>ROUND(I173*H173,2)</f>
        <v>0</v>
      </c>
      <c r="BL173" s="24" t="s">
        <v>237</v>
      </c>
      <c r="BM173" s="24" t="s">
        <v>645</v>
      </c>
    </row>
    <row r="174" spans="2:65" s="12" customFormat="1" ht="13.5">
      <c r="B174" s="193"/>
      <c r="D174" s="194" t="s">
        <v>161</v>
      </c>
      <c r="E174" s="195" t="s">
        <v>5</v>
      </c>
      <c r="F174" s="196" t="s">
        <v>646</v>
      </c>
      <c r="H174" s="197">
        <v>147.1</v>
      </c>
      <c r="I174" s="198"/>
      <c r="L174" s="193"/>
      <c r="M174" s="199"/>
      <c r="N174" s="200"/>
      <c r="O174" s="200"/>
      <c r="P174" s="200"/>
      <c r="Q174" s="200"/>
      <c r="R174" s="200"/>
      <c r="S174" s="200"/>
      <c r="T174" s="201"/>
      <c r="AT174" s="195" t="s">
        <v>161</v>
      </c>
      <c r="AU174" s="195" t="s">
        <v>82</v>
      </c>
      <c r="AV174" s="12" t="s">
        <v>82</v>
      </c>
      <c r="AW174" s="12" t="s">
        <v>35</v>
      </c>
      <c r="AX174" s="12" t="s">
        <v>75</v>
      </c>
      <c r="AY174" s="195" t="s">
        <v>152</v>
      </c>
    </row>
    <row r="175" spans="2:65" s="1" customFormat="1" ht="16.5" customHeight="1">
      <c r="B175" s="180"/>
      <c r="C175" s="181" t="s">
        <v>265</v>
      </c>
      <c r="D175" s="181" t="s">
        <v>154</v>
      </c>
      <c r="E175" s="182" t="s">
        <v>647</v>
      </c>
      <c r="F175" s="183" t="s">
        <v>648</v>
      </c>
      <c r="G175" s="184" t="s">
        <v>275</v>
      </c>
      <c r="H175" s="185">
        <v>217.8</v>
      </c>
      <c r="I175" s="186"/>
      <c r="J175" s="187">
        <f>ROUND(I175*H175,2)</f>
        <v>0</v>
      </c>
      <c r="K175" s="183" t="s">
        <v>5</v>
      </c>
      <c r="L175" s="41"/>
      <c r="M175" s="188" t="s">
        <v>5</v>
      </c>
      <c r="N175" s="189" t="s">
        <v>43</v>
      </c>
      <c r="O175" s="42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AR175" s="24" t="s">
        <v>237</v>
      </c>
      <c r="AT175" s="24" t="s">
        <v>154</v>
      </c>
      <c r="AU175" s="24" t="s">
        <v>82</v>
      </c>
      <c r="AY175" s="24" t="s">
        <v>152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24" t="s">
        <v>82</v>
      </c>
      <c r="BK175" s="192">
        <f>ROUND(I175*H175,2)</f>
        <v>0</v>
      </c>
      <c r="BL175" s="24" t="s">
        <v>237</v>
      </c>
      <c r="BM175" s="24" t="s">
        <v>649</v>
      </c>
    </row>
    <row r="176" spans="2:65" s="12" customFormat="1" ht="13.5">
      <c r="B176" s="193"/>
      <c r="D176" s="194" t="s">
        <v>161</v>
      </c>
      <c r="E176" s="195" t="s">
        <v>5</v>
      </c>
      <c r="F176" s="196" t="s">
        <v>650</v>
      </c>
      <c r="H176" s="197">
        <v>1.35</v>
      </c>
      <c r="I176" s="198"/>
      <c r="L176" s="193"/>
      <c r="M176" s="199"/>
      <c r="N176" s="200"/>
      <c r="O176" s="200"/>
      <c r="P176" s="200"/>
      <c r="Q176" s="200"/>
      <c r="R176" s="200"/>
      <c r="S176" s="200"/>
      <c r="T176" s="201"/>
      <c r="AT176" s="195" t="s">
        <v>161</v>
      </c>
      <c r="AU176" s="195" t="s">
        <v>82</v>
      </c>
      <c r="AV176" s="12" t="s">
        <v>82</v>
      </c>
      <c r="AW176" s="12" t="s">
        <v>35</v>
      </c>
      <c r="AX176" s="12" t="s">
        <v>71</v>
      </c>
      <c r="AY176" s="195" t="s">
        <v>152</v>
      </c>
    </row>
    <row r="177" spans="2:65" s="12" customFormat="1" ht="13.5">
      <c r="B177" s="193"/>
      <c r="D177" s="194" t="s">
        <v>161</v>
      </c>
      <c r="E177" s="195" t="s">
        <v>5</v>
      </c>
      <c r="F177" s="196" t="s">
        <v>651</v>
      </c>
      <c r="H177" s="197">
        <v>216.45</v>
      </c>
      <c r="I177" s="198"/>
      <c r="L177" s="193"/>
      <c r="M177" s="199"/>
      <c r="N177" s="200"/>
      <c r="O177" s="200"/>
      <c r="P177" s="200"/>
      <c r="Q177" s="200"/>
      <c r="R177" s="200"/>
      <c r="S177" s="200"/>
      <c r="T177" s="201"/>
      <c r="AT177" s="195" t="s">
        <v>161</v>
      </c>
      <c r="AU177" s="195" t="s">
        <v>82</v>
      </c>
      <c r="AV177" s="12" t="s">
        <v>82</v>
      </c>
      <c r="AW177" s="12" t="s">
        <v>35</v>
      </c>
      <c r="AX177" s="12" t="s">
        <v>71</v>
      </c>
      <c r="AY177" s="195" t="s">
        <v>152</v>
      </c>
    </row>
    <row r="178" spans="2:65" s="13" customFormat="1" ht="13.5">
      <c r="B178" s="202"/>
      <c r="D178" s="194" t="s">
        <v>161</v>
      </c>
      <c r="E178" s="203" t="s">
        <v>5</v>
      </c>
      <c r="F178" s="204" t="s">
        <v>164</v>
      </c>
      <c r="H178" s="205">
        <v>217.8</v>
      </c>
      <c r="I178" s="206"/>
      <c r="L178" s="202"/>
      <c r="M178" s="207"/>
      <c r="N178" s="208"/>
      <c r="O178" s="208"/>
      <c r="P178" s="208"/>
      <c r="Q178" s="208"/>
      <c r="R178" s="208"/>
      <c r="S178" s="208"/>
      <c r="T178" s="209"/>
      <c r="AT178" s="203" t="s">
        <v>161</v>
      </c>
      <c r="AU178" s="203" t="s">
        <v>82</v>
      </c>
      <c r="AV178" s="13" t="s">
        <v>159</v>
      </c>
      <c r="AW178" s="13" t="s">
        <v>35</v>
      </c>
      <c r="AX178" s="13" t="s">
        <v>75</v>
      </c>
      <c r="AY178" s="203" t="s">
        <v>152</v>
      </c>
    </row>
    <row r="179" spans="2:65" s="1" customFormat="1" ht="16.5" customHeight="1">
      <c r="B179" s="180"/>
      <c r="C179" s="181" t="s">
        <v>269</v>
      </c>
      <c r="D179" s="181" t="s">
        <v>154</v>
      </c>
      <c r="E179" s="182" t="s">
        <v>502</v>
      </c>
      <c r="F179" s="183" t="s">
        <v>503</v>
      </c>
      <c r="G179" s="184" t="s">
        <v>157</v>
      </c>
      <c r="H179" s="185">
        <v>0.40300000000000002</v>
      </c>
      <c r="I179" s="186"/>
      <c r="J179" s="187">
        <f>ROUND(I179*H179,2)</f>
        <v>0</v>
      </c>
      <c r="K179" s="183" t="s">
        <v>158</v>
      </c>
      <c r="L179" s="41"/>
      <c r="M179" s="188" t="s">
        <v>5</v>
      </c>
      <c r="N179" s="189" t="s">
        <v>43</v>
      </c>
      <c r="O179" s="42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AR179" s="24" t="s">
        <v>237</v>
      </c>
      <c r="AT179" s="24" t="s">
        <v>154</v>
      </c>
      <c r="AU179" s="24" t="s">
        <v>82</v>
      </c>
      <c r="AY179" s="24" t="s">
        <v>152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24" t="s">
        <v>82</v>
      </c>
      <c r="BK179" s="192">
        <f>ROUND(I179*H179,2)</f>
        <v>0</v>
      </c>
      <c r="BL179" s="24" t="s">
        <v>237</v>
      </c>
      <c r="BM179" s="24" t="s">
        <v>652</v>
      </c>
    </row>
    <row r="180" spans="2:65" s="11" customFormat="1" ht="29.85" customHeight="1">
      <c r="B180" s="167"/>
      <c r="D180" s="168" t="s">
        <v>70</v>
      </c>
      <c r="E180" s="178" t="s">
        <v>505</v>
      </c>
      <c r="F180" s="178" t="s">
        <v>506</v>
      </c>
      <c r="I180" s="170"/>
      <c r="J180" s="179">
        <f>BK180</f>
        <v>0</v>
      </c>
      <c r="L180" s="167"/>
      <c r="M180" s="172"/>
      <c r="N180" s="173"/>
      <c r="O180" s="173"/>
      <c r="P180" s="174">
        <f>SUM(P181:P203)</f>
        <v>0</v>
      </c>
      <c r="Q180" s="173"/>
      <c r="R180" s="174">
        <f>SUM(R181:R203)</f>
        <v>5.0502448000000006</v>
      </c>
      <c r="S180" s="173"/>
      <c r="T180" s="175">
        <f>SUM(T181:T203)</f>
        <v>0</v>
      </c>
      <c r="AR180" s="168" t="s">
        <v>82</v>
      </c>
      <c r="AT180" s="176" t="s">
        <v>70</v>
      </c>
      <c r="AU180" s="176" t="s">
        <v>75</v>
      </c>
      <c r="AY180" s="168" t="s">
        <v>152</v>
      </c>
      <c r="BK180" s="177">
        <f>SUM(BK181:BK203)</f>
        <v>0</v>
      </c>
    </row>
    <row r="181" spans="2:65" s="1" customFormat="1" ht="25.5" customHeight="1">
      <c r="B181" s="180"/>
      <c r="C181" s="181" t="s">
        <v>10</v>
      </c>
      <c r="D181" s="181" t="s">
        <v>154</v>
      </c>
      <c r="E181" s="182" t="s">
        <v>653</v>
      </c>
      <c r="F181" s="183" t="s">
        <v>654</v>
      </c>
      <c r="G181" s="184" t="s">
        <v>194</v>
      </c>
      <c r="H181" s="185">
        <v>186.84</v>
      </c>
      <c r="I181" s="186"/>
      <c r="J181" s="187">
        <f>ROUND(I181*H181,2)</f>
        <v>0</v>
      </c>
      <c r="K181" s="183" t="s">
        <v>158</v>
      </c>
      <c r="L181" s="41"/>
      <c r="M181" s="188" t="s">
        <v>5</v>
      </c>
      <c r="N181" s="189" t="s">
        <v>43</v>
      </c>
      <c r="O181" s="42"/>
      <c r="P181" s="190">
        <f>O181*H181</f>
        <v>0</v>
      </c>
      <c r="Q181" s="190">
        <v>2.7E-4</v>
      </c>
      <c r="R181" s="190">
        <f>Q181*H181</f>
        <v>5.04468E-2</v>
      </c>
      <c r="S181" s="190">
        <v>0</v>
      </c>
      <c r="T181" s="191">
        <f>S181*H181</f>
        <v>0</v>
      </c>
      <c r="AR181" s="24" t="s">
        <v>237</v>
      </c>
      <c r="AT181" s="24" t="s">
        <v>154</v>
      </c>
      <c r="AU181" s="24" t="s">
        <v>82</v>
      </c>
      <c r="AY181" s="24" t="s">
        <v>152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24" t="s">
        <v>82</v>
      </c>
      <c r="BK181" s="192">
        <f>ROUND(I181*H181,2)</f>
        <v>0</v>
      </c>
      <c r="BL181" s="24" t="s">
        <v>237</v>
      </c>
      <c r="BM181" s="24" t="s">
        <v>655</v>
      </c>
    </row>
    <row r="182" spans="2:65" s="12" customFormat="1" ht="13.5">
      <c r="B182" s="193"/>
      <c r="D182" s="194" t="s">
        <v>161</v>
      </c>
      <c r="E182" s="195" t="s">
        <v>5</v>
      </c>
      <c r="F182" s="196" t="s">
        <v>656</v>
      </c>
      <c r="H182" s="197">
        <v>14.04</v>
      </c>
      <c r="I182" s="198"/>
      <c r="L182" s="193"/>
      <c r="M182" s="199"/>
      <c r="N182" s="200"/>
      <c r="O182" s="200"/>
      <c r="P182" s="200"/>
      <c r="Q182" s="200"/>
      <c r="R182" s="200"/>
      <c r="S182" s="200"/>
      <c r="T182" s="201"/>
      <c r="AT182" s="195" t="s">
        <v>161</v>
      </c>
      <c r="AU182" s="195" t="s">
        <v>82</v>
      </c>
      <c r="AV182" s="12" t="s">
        <v>82</v>
      </c>
      <c r="AW182" s="12" t="s">
        <v>35</v>
      </c>
      <c r="AX182" s="12" t="s">
        <v>71</v>
      </c>
      <c r="AY182" s="195" t="s">
        <v>152</v>
      </c>
    </row>
    <row r="183" spans="2:65" s="12" customFormat="1" ht="13.5">
      <c r="B183" s="193"/>
      <c r="D183" s="194" t="s">
        <v>161</v>
      </c>
      <c r="E183" s="195" t="s">
        <v>5</v>
      </c>
      <c r="F183" s="196" t="s">
        <v>657</v>
      </c>
      <c r="H183" s="197">
        <v>172.8</v>
      </c>
      <c r="I183" s="198"/>
      <c r="L183" s="193"/>
      <c r="M183" s="199"/>
      <c r="N183" s="200"/>
      <c r="O183" s="200"/>
      <c r="P183" s="200"/>
      <c r="Q183" s="200"/>
      <c r="R183" s="200"/>
      <c r="S183" s="200"/>
      <c r="T183" s="201"/>
      <c r="AT183" s="195" t="s">
        <v>161</v>
      </c>
      <c r="AU183" s="195" t="s">
        <v>82</v>
      </c>
      <c r="AV183" s="12" t="s">
        <v>82</v>
      </c>
      <c r="AW183" s="12" t="s">
        <v>35</v>
      </c>
      <c r="AX183" s="12" t="s">
        <v>71</v>
      </c>
      <c r="AY183" s="195" t="s">
        <v>152</v>
      </c>
    </row>
    <row r="184" spans="2:65" s="13" customFormat="1" ht="13.5">
      <c r="B184" s="202"/>
      <c r="D184" s="194" t="s">
        <v>161</v>
      </c>
      <c r="E184" s="203" t="s">
        <v>5</v>
      </c>
      <c r="F184" s="204" t="s">
        <v>164</v>
      </c>
      <c r="H184" s="205">
        <v>186.84</v>
      </c>
      <c r="I184" s="206"/>
      <c r="L184" s="202"/>
      <c r="M184" s="207"/>
      <c r="N184" s="208"/>
      <c r="O184" s="208"/>
      <c r="P184" s="208"/>
      <c r="Q184" s="208"/>
      <c r="R184" s="208"/>
      <c r="S184" s="208"/>
      <c r="T184" s="209"/>
      <c r="AT184" s="203" t="s">
        <v>161</v>
      </c>
      <c r="AU184" s="203" t="s">
        <v>82</v>
      </c>
      <c r="AV184" s="13" t="s">
        <v>159</v>
      </c>
      <c r="AW184" s="13" t="s">
        <v>35</v>
      </c>
      <c r="AX184" s="13" t="s">
        <v>75</v>
      </c>
      <c r="AY184" s="203" t="s">
        <v>152</v>
      </c>
    </row>
    <row r="185" spans="2:65" s="1" customFormat="1" ht="16.5" customHeight="1">
      <c r="B185" s="180"/>
      <c r="C185" s="213" t="s">
        <v>278</v>
      </c>
      <c r="D185" s="213" t="s">
        <v>259</v>
      </c>
      <c r="E185" s="214" t="s">
        <v>658</v>
      </c>
      <c r="F185" s="215" t="s">
        <v>659</v>
      </c>
      <c r="G185" s="216" t="s">
        <v>181</v>
      </c>
      <c r="H185" s="217">
        <v>13</v>
      </c>
      <c r="I185" s="218"/>
      <c r="J185" s="219">
        <f>ROUND(I185*H185,2)</f>
        <v>0</v>
      </c>
      <c r="K185" s="215" t="s">
        <v>5</v>
      </c>
      <c r="L185" s="220"/>
      <c r="M185" s="221" t="s">
        <v>5</v>
      </c>
      <c r="N185" s="222" t="s">
        <v>43</v>
      </c>
      <c r="O185" s="42"/>
      <c r="P185" s="190">
        <f>O185*H185</f>
        <v>0</v>
      </c>
      <c r="Q185" s="190">
        <v>2.7E-2</v>
      </c>
      <c r="R185" s="190">
        <f>Q185*H185</f>
        <v>0.35099999999999998</v>
      </c>
      <c r="S185" s="190">
        <v>0</v>
      </c>
      <c r="T185" s="191">
        <f>S185*H185</f>
        <v>0</v>
      </c>
      <c r="AR185" s="24" t="s">
        <v>262</v>
      </c>
      <c r="AT185" s="24" t="s">
        <v>259</v>
      </c>
      <c r="AU185" s="24" t="s">
        <v>82</v>
      </c>
      <c r="AY185" s="24" t="s">
        <v>152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24" t="s">
        <v>82</v>
      </c>
      <c r="BK185" s="192">
        <f>ROUND(I185*H185,2)</f>
        <v>0</v>
      </c>
      <c r="BL185" s="24" t="s">
        <v>237</v>
      </c>
      <c r="BM185" s="24" t="s">
        <v>660</v>
      </c>
    </row>
    <row r="186" spans="2:65" s="1" customFormat="1" ht="67.5">
      <c r="B186" s="41"/>
      <c r="D186" s="194" t="s">
        <v>169</v>
      </c>
      <c r="F186" s="210" t="s">
        <v>661</v>
      </c>
      <c r="I186" s="211"/>
      <c r="L186" s="41"/>
      <c r="M186" s="212"/>
      <c r="N186" s="42"/>
      <c r="O186" s="42"/>
      <c r="P186" s="42"/>
      <c r="Q186" s="42"/>
      <c r="R186" s="42"/>
      <c r="S186" s="42"/>
      <c r="T186" s="70"/>
      <c r="AT186" s="24" t="s">
        <v>169</v>
      </c>
      <c r="AU186" s="24" t="s">
        <v>82</v>
      </c>
    </row>
    <row r="187" spans="2:65" s="1" customFormat="1" ht="16.5" customHeight="1">
      <c r="B187" s="180"/>
      <c r="C187" s="213" t="s">
        <v>283</v>
      </c>
      <c r="D187" s="213" t="s">
        <v>259</v>
      </c>
      <c r="E187" s="214" t="s">
        <v>662</v>
      </c>
      <c r="F187" s="215" t="s">
        <v>663</v>
      </c>
      <c r="G187" s="216" t="s">
        <v>181</v>
      </c>
      <c r="H187" s="217">
        <v>96</v>
      </c>
      <c r="I187" s="218"/>
      <c r="J187" s="219">
        <f>ROUND(I187*H187,2)</f>
        <v>0</v>
      </c>
      <c r="K187" s="215" t="s">
        <v>5</v>
      </c>
      <c r="L187" s="220"/>
      <c r="M187" s="221" t="s">
        <v>5</v>
      </c>
      <c r="N187" s="222" t="s">
        <v>43</v>
      </c>
      <c r="O187" s="42"/>
      <c r="P187" s="190">
        <f>O187*H187</f>
        <v>0</v>
      </c>
      <c r="Q187" s="190">
        <v>4.4999999999999998E-2</v>
      </c>
      <c r="R187" s="190">
        <f>Q187*H187</f>
        <v>4.32</v>
      </c>
      <c r="S187" s="190">
        <v>0</v>
      </c>
      <c r="T187" s="191">
        <f>S187*H187</f>
        <v>0</v>
      </c>
      <c r="AR187" s="24" t="s">
        <v>262</v>
      </c>
      <c r="AT187" s="24" t="s">
        <v>259</v>
      </c>
      <c r="AU187" s="24" t="s">
        <v>82</v>
      </c>
      <c r="AY187" s="24" t="s">
        <v>152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24" t="s">
        <v>82</v>
      </c>
      <c r="BK187" s="192">
        <f>ROUND(I187*H187,2)</f>
        <v>0</v>
      </c>
      <c r="BL187" s="24" t="s">
        <v>237</v>
      </c>
      <c r="BM187" s="24" t="s">
        <v>664</v>
      </c>
    </row>
    <row r="188" spans="2:65" s="1" customFormat="1" ht="54">
      <c r="B188" s="41"/>
      <c r="D188" s="194" t="s">
        <v>169</v>
      </c>
      <c r="F188" s="210" t="s">
        <v>665</v>
      </c>
      <c r="I188" s="211"/>
      <c r="L188" s="41"/>
      <c r="M188" s="212"/>
      <c r="N188" s="42"/>
      <c r="O188" s="42"/>
      <c r="P188" s="42"/>
      <c r="Q188" s="42"/>
      <c r="R188" s="42"/>
      <c r="S188" s="42"/>
      <c r="T188" s="70"/>
      <c r="AT188" s="24" t="s">
        <v>169</v>
      </c>
      <c r="AU188" s="24" t="s">
        <v>82</v>
      </c>
    </row>
    <row r="189" spans="2:65" s="1" customFormat="1" ht="16.5" customHeight="1">
      <c r="B189" s="180"/>
      <c r="C189" s="181" t="s">
        <v>287</v>
      </c>
      <c r="D189" s="181" t="s">
        <v>154</v>
      </c>
      <c r="E189" s="182" t="s">
        <v>666</v>
      </c>
      <c r="F189" s="183" t="s">
        <v>667</v>
      </c>
      <c r="G189" s="184" t="s">
        <v>181</v>
      </c>
      <c r="H189" s="185">
        <v>13</v>
      </c>
      <c r="I189" s="186"/>
      <c r="J189" s="187">
        <f>ROUND(I189*H189,2)</f>
        <v>0</v>
      </c>
      <c r="K189" s="183" t="s">
        <v>158</v>
      </c>
      <c r="L189" s="41"/>
      <c r="M189" s="188" t="s">
        <v>5</v>
      </c>
      <c r="N189" s="189" t="s">
        <v>43</v>
      </c>
      <c r="O189" s="42"/>
      <c r="P189" s="190">
        <f>O189*H189</f>
        <v>0</v>
      </c>
      <c r="Q189" s="190">
        <v>2.7E-4</v>
      </c>
      <c r="R189" s="190">
        <f>Q189*H189</f>
        <v>3.5100000000000001E-3</v>
      </c>
      <c r="S189" s="190">
        <v>0</v>
      </c>
      <c r="T189" s="191">
        <f>S189*H189</f>
        <v>0</v>
      </c>
      <c r="AR189" s="24" t="s">
        <v>237</v>
      </c>
      <c r="AT189" s="24" t="s">
        <v>154</v>
      </c>
      <c r="AU189" s="24" t="s">
        <v>82</v>
      </c>
      <c r="AY189" s="24" t="s">
        <v>152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24" t="s">
        <v>82</v>
      </c>
      <c r="BK189" s="192">
        <f>ROUND(I189*H189,2)</f>
        <v>0</v>
      </c>
      <c r="BL189" s="24" t="s">
        <v>237</v>
      </c>
      <c r="BM189" s="24" t="s">
        <v>668</v>
      </c>
    </row>
    <row r="190" spans="2:65" s="12" customFormat="1" ht="13.5">
      <c r="B190" s="193"/>
      <c r="D190" s="194" t="s">
        <v>161</v>
      </c>
      <c r="E190" s="195" t="s">
        <v>5</v>
      </c>
      <c r="F190" s="196" t="s">
        <v>669</v>
      </c>
      <c r="H190" s="197">
        <v>5</v>
      </c>
      <c r="I190" s="198"/>
      <c r="L190" s="193"/>
      <c r="M190" s="199"/>
      <c r="N190" s="200"/>
      <c r="O190" s="200"/>
      <c r="P190" s="200"/>
      <c r="Q190" s="200"/>
      <c r="R190" s="200"/>
      <c r="S190" s="200"/>
      <c r="T190" s="201"/>
      <c r="AT190" s="195" t="s">
        <v>161</v>
      </c>
      <c r="AU190" s="195" t="s">
        <v>82</v>
      </c>
      <c r="AV190" s="12" t="s">
        <v>82</v>
      </c>
      <c r="AW190" s="12" t="s">
        <v>35</v>
      </c>
      <c r="AX190" s="12" t="s">
        <v>71</v>
      </c>
      <c r="AY190" s="195" t="s">
        <v>152</v>
      </c>
    </row>
    <row r="191" spans="2:65" s="12" customFormat="1" ht="13.5">
      <c r="B191" s="193"/>
      <c r="D191" s="194" t="s">
        <v>161</v>
      </c>
      <c r="E191" s="195" t="s">
        <v>5</v>
      </c>
      <c r="F191" s="196" t="s">
        <v>670</v>
      </c>
      <c r="H191" s="197">
        <v>8</v>
      </c>
      <c r="I191" s="198"/>
      <c r="L191" s="193"/>
      <c r="M191" s="199"/>
      <c r="N191" s="200"/>
      <c r="O191" s="200"/>
      <c r="P191" s="200"/>
      <c r="Q191" s="200"/>
      <c r="R191" s="200"/>
      <c r="S191" s="200"/>
      <c r="T191" s="201"/>
      <c r="AT191" s="195" t="s">
        <v>161</v>
      </c>
      <c r="AU191" s="195" t="s">
        <v>82</v>
      </c>
      <c r="AV191" s="12" t="s">
        <v>82</v>
      </c>
      <c r="AW191" s="12" t="s">
        <v>35</v>
      </c>
      <c r="AX191" s="12" t="s">
        <v>71</v>
      </c>
      <c r="AY191" s="195" t="s">
        <v>152</v>
      </c>
    </row>
    <row r="192" spans="2:65" s="13" customFormat="1" ht="13.5">
      <c r="B192" s="202"/>
      <c r="D192" s="194" t="s">
        <v>161</v>
      </c>
      <c r="E192" s="203" t="s">
        <v>5</v>
      </c>
      <c r="F192" s="204" t="s">
        <v>164</v>
      </c>
      <c r="H192" s="205">
        <v>13</v>
      </c>
      <c r="I192" s="206"/>
      <c r="L192" s="202"/>
      <c r="M192" s="207"/>
      <c r="N192" s="208"/>
      <c r="O192" s="208"/>
      <c r="P192" s="208"/>
      <c r="Q192" s="208"/>
      <c r="R192" s="208"/>
      <c r="S192" s="208"/>
      <c r="T192" s="209"/>
      <c r="AT192" s="203" t="s">
        <v>161</v>
      </c>
      <c r="AU192" s="203" t="s">
        <v>82</v>
      </c>
      <c r="AV192" s="13" t="s">
        <v>159</v>
      </c>
      <c r="AW192" s="13" t="s">
        <v>35</v>
      </c>
      <c r="AX192" s="13" t="s">
        <v>75</v>
      </c>
      <c r="AY192" s="203" t="s">
        <v>152</v>
      </c>
    </row>
    <row r="193" spans="2:65" s="1" customFormat="1" ht="16.5" customHeight="1">
      <c r="B193" s="180"/>
      <c r="C193" s="213" t="s">
        <v>293</v>
      </c>
      <c r="D193" s="213" t="s">
        <v>259</v>
      </c>
      <c r="E193" s="214" t="s">
        <v>671</v>
      </c>
      <c r="F193" s="215" t="s">
        <v>672</v>
      </c>
      <c r="G193" s="216" t="s">
        <v>181</v>
      </c>
      <c r="H193" s="217">
        <v>1</v>
      </c>
      <c r="I193" s="218"/>
      <c r="J193" s="219">
        <f>ROUND(I193*H193,2)</f>
        <v>0</v>
      </c>
      <c r="K193" s="215" t="s">
        <v>5</v>
      </c>
      <c r="L193" s="220"/>
      <c r="M193" s="221" t="s">
        <v>5</v>
      </c>
      <c r="N193" s="222" t="s">
        <v>43</v>
      </c>
      <c r="O193" s="42"/>
      <c r="P193" s="190">
        <f>O193*H193</f>
        <v>0</v>
      </c>
      <c r="Q193" s="190">
        <v>1.2E-2</v>
      </c>
      <c r="R193" s="190">
        <f>Q193*H193</f>
        <v>1.2E-2</v>
      </c>
      <c r="S193" s="190">
        <v>0</v>
      </c>
      <c r="T193" s="191">
        <f>S193*H193</f>
        <v>0</v>
      </c>
      <c r="AR193" s="24" t="s">
        <v>262</v>
      </c>
      <c r="AT193" s="24" t="s">
        <v>259</v>
      </c>
      <c r="AU193" s="24" t="s">
        <v>82</v>
      </c>
      <c r="AY193" s="24" t="s">
        <v>152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24" t="s">
        <v>82</v>
      </c>
      <c r="BK193" s="192">
        <f>ROUND(I193*H193,2)</f>
        <v>0</v>
      </c>
      <c r="BL193" s="24" t="s">
        <v>237</v>
      </c>
      <c r="BM193" s="24" t="s">
        <v>673</v>
      </c>
    </row>
    <row r="194" spans="2:65" s="1" customFormat="1" ht="67.5">
      <c r="B194" s="41"/>
      <c r="D194" s="194" t="s">
        <v>169</v>
      </c>
      <c r="F194" s="210" t="s">
        <v>661</v>
      </c>
      <c r="I194" s="211"/>
      <c r="L194" s="41"/>
      <c r="M194" s="212"/>
      <c r="N194" s="42"/>
      <c r="O194" s="42"/>
      <c r="P194" s="42"/>
      <c r="Q194" s="42"/>
      <c r="R194" s="42"/>
      <c r="S194" s="42"/>
      <c r="T194" s="70"/>
      <c r="AT194" s="24" t="s">
        <v>169</v>
      </c>
      <c r="AU194" s="24" t="s">
        <v>82</v>
      </c>
    </row>
    <row r="195" spans="2:65" s="1" customFormat="1" ht="16.5" customHeight="1">
      <c r="B195" s="180"/>
      <c r="C195" s="213" t="s">
        <v>302</v>
      </c>
      <c r="D195" s="213" t="s">
        <v>259</v>
      </c>
      <c r="E195" s="214" t="s">
        <v>674</v>
      </c>
      <c r="F195" s="215" t="s">
        <v>675</v>
      </c>
      <c r="G195" s="216" t="s">
        <v>181</v>
      </c>
      <c r="H195" s="217">
        <v>8</v>
      </c>
      <c r="I195" s="218"/>
      <c r="J195" s="219">
        <f>ROUND(I195*H195,2)</f>
        <v>0</v>
      </c>
      <c r="K195" s="215" t="s">
        <v>5</v>
      </c>
      <c r="L195" s="220"/>
      <c r="M195" s="221" t="s">
        <v>5</v>
      </c>
      <c r="N195" s="222" t="s">
        <v>43</v>
      </c>
      <c r="O195" s="42"/>
      <c r="P195" s="190">
        <f>O195*H195</f>
        <v>0</v>
      </c>
      <c r="Q195" s="190">
        <v>1.7999999999999999E-2</v>
      </c>
      <c r="R195" s="190">
        <f>Q195*H195</f>
        <v>0.14399999999999999</v>
      </c>
      <c r="S195" s="190">
        <v>0</v>
      </c>
      <c r="T195" s="191">
        <f>S195*H195</f>
        <v>0</v>
      </c>
      <c r="AR195" s="24" t="s">
        <v>262</v>
      </c>
      <c r="AT195" s="24" t="s">
        <v>259</v>
      </c>
      <c r="AU195" s="24" t="s">
        <v>82</v>
      </c>
      <c r="AY195" s="24" t="s">
        <v>152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24" t="s">
        <v>82</v>
      </c>
      <c r="BK195" s="192">
        <f>ROUND(I195*H195,2)</f>
        <v>0</v>
      </c>
      <c r="BL195" s="24" t="s">
        <v>237</v>
      </c>
      <c r="BM195" s="24" t="s">
        <v>676</v>
      </c>
    </row>
    <row r="196" spans="2:65" s="1" customFormat="1" ht="40.5">
      <c r="B196" s="41"/>
      <c r="D196" s="194" t="s">
        <v>169</v>
      </c>
      <c r="F196" s="210" t="s">
        <v>677</v>
      </c>
      <c r="I196" s="211"/>
      <c r="L196" s="41"/>
      <c r="M196" s="212"/>
      <c r="N196" s="42"/>
      <c r="O196" s="42"/>
      <c r="P196" s="42"/>
      <c r="Q196" s="42"/>
      <c r="R196" s="42"/>
      <c r="S196" s="42"/>
      <c r="T196" s="70"/>
      <c r="AT196" s="24" t="s">
        <v>169</v>
      </c>
      <c r="AU196" s="24" t="s">
        <v>82</v>
      </c>
    </row>
    <row r="197" spans="2:65" s="1" customFormat="1" ht="25.5" customHeight="1">
      <c r="B197" s="180"/>
      <c r="C197" s="181" t="s">
        <v>311</v>
      </c>
      <c r="D197" s="181" t="s">
        <v>154</v>
      </c>
      <c r="E197" s="182" t="s">
        <v>678</v>
      </c>
      <c r="F197" s="183" t="s">
        <v>679</v>
      </c>
      <c r="G197" s="184" t="s">
        <v>275</v>
      </c>
      <c r="H197" s="185">
        <v>604.6</v>
      </c>
      <c r="I197" s="186"/>
      <c r="J197" s="187">
        <f>ROUND(I197*H197,2)</f>
        <v>0</v>
      </c>
      <c r="K197" s="183" t="s">
        <v>158</v>
      </c>
      <c r="L197" s="41"/>
      <c r="M197" s="188" t="s">
        <v>5</v>
      </c>
      <c r="N197" s="189" t="s">
        <v>43</v>
      </c>
      <c r="O197" s="42"/>
      <c r="P197" s="190">
        <f>O197*H197</f>
        <v>0</v>
      </c>
      <c r="Q197" s="190">
        <v>2.7999999999999998E-4</v>
      </c>
      <c r="R197" s="190">
        <f>Q197*H197</f>
        <v>0.16928799999999999</v>
      </c>
      <c r="S197" s="190">
        <v>0</v>
      </c>
      <c r="T197" s="191">
        <f>S197*H197</f>
        <v>0</v>
      </c>
      <c r="AR197" s="24" t="s">
        <v>237</v>
      </c>
      <c r="AT197" s="24" t="s">
        <v>154</v>
      </c>
      <c r="AU197" s="24" t="s">
        <v>82</v>
      </c>
      <c r="AY197" s="24" t="s">
        <v>152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24" t="s">
        <v>82</v>
      </c>
      <c r="BK197" s="192">
        <f>ROUND(I197*H197,2)</f>
        <v>0</v>
      </c>
      <c r="BL197" s="24" t="s">
        <v>237</v>
      </c>
      <c r="BM197" s="24" t="s">
        <v>680</v>
      </c>
    </row>
    <row r="198" spans="2:65" s="12" customFormat="1" ht="13.5">
      <c r="B198" s="193"/>
      <c r="D198" s="194" t="s">
        <v>161</v>
      </c>
      <c r="E198" s="195" t="s">
        <v>5</v>
      </c>
      <c r="F198" s="196" t="s">
        <v>580</v>
      </c>
      <c r="H198" s="197">
        <v>2.8</v>
      </c>
      <c r="I198" s="198"/>
      <c r="L198" s="193"/>
      <c r="M198" s="199"/>
      <c r="N198" s="200"/>
      <c r="O198" s="200"/>
      <c r="P198" s="200"/>
      <c r="Q198" s="200"/>
      <c r="R198" s="200"/>
      <c r="S198" s="200"/>
      <c r="T198" s="201"/>
      <c r="AT198" s="195" t="s">
        <v>161</v>
      </c>
      <c r="AU198" s="195" t="s">
        <v>82</v>
      </c>
      <c r="AV198" s="12" t="s">
        <v>82</v>
      </c>
      <c r="AW198" s="12" t="s">
        <v>35</v>
      </c>
      <c r="AX198" s="12" t="s">
        <v>71</v>
      </c>
      <c r="AY198" s="195" t="s">
        <v>152</v>
      </c>
    </row>
    <row r="199" spans="2:65" s="12" customFormat="1" ht="13.5">
      <c r="B199" s="193"/>
      <c r="D199" s="194" t="s">
        <v>161</v>
      </c>
      <c r="E199" s="195" t="s">
        <v>5</v>
      </c>
      <c r="F199" s="196" t="s">
        <v>581</v>
      </c>
      <c r="H199" s="197">
        <v>28.8</v>
      </c>
      <c r="I199" s="198"/>
      <c r="L199" s="193"/>
      <c r="M199" s="199"/>
      <c r="N199" s="200"/>
      <c r="O199" s="200"/>
      <c r="P199" s="200"/>
      <c r="Q199" s="200"/>
      <c r="R199" s="200"/>
      <c r="S199" s="200"/>
      <c r="T199" s="201"/>
      <c r="AT199" s="195" t="s">
        <v>161</v>
      </c>
      <c r="AU199" s="195" t="s">
        <v>82</v>
      </c>
      <c r="AV199" s="12" t="s">
        <v>82</v>
      </c>
      <c r="AW199" s="12" t="s">
        <v>35</v>
      </c>
      <c r="AX199" s="12" t="s">
        <v>71</v>
      </c>
      <c r="AY199" s="195" t="s">
        <v>152</v>
      </c>
    </row>
    <row r="200" spans="2:65" s="12" customFormat="1" ht="13.5">
      <c r="B200" s="193"/>
      <c r="D200" s="194" t="s">
        <v>161</v>
      </c>
      <c r="E200" s="195" t="s">
        <v>5</v>
      </c>
      <c r="F200" s="196" t="s">
        <v>582</v>
      </c>
      <c r="H200" s="197">
        <v>54.6</v>
      </c>
      <c r="I200" s="198"/>
      <c r="L200" s="193"/>
      <c r="M200" s="199"/>
      <c r="N200" s="200"/>
      <c r="O200" s="200"/>
      <c r="P200" s="200"/>
      <c r="Q200" s="200"/>
      <c r="R200" s="200"/>
      <c r="S200" s="200"/>
      <c r="T200" s="201"/>
      <c r="AT200" s="195" t="s">
        <v>161</v>
      </c>
      <c r="AU200" s="195" t="s">
        <v>82</v>
      </c>
      <c r="AV200" s="12" t="s">
        <v>82</v>
      </c>
      <c r="AW200" s="12" t="s">
        <v>35</v>
      </c>
      <c r="AX200" s="12" t="s">
        <v>71</v>
      </c>
      <c r="AY200" s="195" t="s">
        <v>152</v>
      </c>
    </row>
    <row r="201" spans="2:65" s="12" customFormat="1" ht="13.5">
      <c r="B201" s="193"/>
      <c r="D201" s="194" t="s">
        <v>161</v>
      </c>
      <c r="E201" s="195" t="s">
        <v>5</v>
      </c>
      <c r="F201" s="196" t="s">
        <v>583</v>
      </c>
      <c r="H201" s="197">
        <v>518.4</v>
      </c>
      <c r="I201" s="198"/>
      <c r="L201" s="193"/>
      <c r="M201" s="199"/>
      <c r="N201" s="200"/>
      <c r="O201" s="200"/>
      <c r="P201" s="200"/>
      <c r="Q201" s="200"/>
      <c r="R201" s="200"/>
      <c r="S201" s="200"/>
      <c r="T201" s="201"/>
      <c r="AT201" s="195" t="s">
        <v>161</v>
      </c>
      <c r="AU201" s="195" t="s">
        <v>82</v>
      </c>
      <c r="AV201" s="12" t="s">
        <v>82</v>
      </c>
      <c r="AW201" s="12" t="s">
        <v>35</v>
      </c>
      <c r="AX201" s="12" t="s">
        <v>71</v>
      </c>
      <c r="AY201" s="195" t="s">
        <v>152</v>
      </c>
    </row>
    <row r="202" spans="2:65" s="13" customFormat="1" ht="13.5">
      <c r="B202" s="202"/>
      <c r="D202" s="194" t="s">
        <v>161</v>
      </c>
      <c r="E202" s="203" t="s">
        <v>5</v>
      </c>
      <c r="F202" s="204" t="s">
        <v>164</v>
      </c>
      <c r="H202" s="205">
        <v>604.6</v>
      </c>
      <c r="I202" s="206"/>
      <c r="L202" s="202"/>
      <c r="M202" s="207"/>
      <c r="N202" s="208"/>
      <c r="O202" s="208"/>
      <c r="P202" s="208"/>
      <c r="Q202" s="208"/>
      <c r="R202" s="208"/>
      <c r="S202" s="208"/>
      <c r="T202" s="209"/>
      <c r="AT202" s="203" t="s">
        <v>161</v>
      </c>
      <c r="AU202" s="203" t="s">
        <v>82</v>
      </c>
      <c r="AV202" s="13" t="s">
        <v>159</v>
      </c>
      <c r="AW202" s="13" t="s">
        <v>35</v>
      </c>
      <c r="AX202" s="13" t="s">
        <v>75</v>
      </c>
      <c r="AY202" s="203" t="s">
        <v>152</v>
      </c>
    </row>
    <row r="203" spans="2:65" s="1" customFormat="1" ht="16.5" customHeight="1">
      <c r="B203" s="180"/>
      <c r="C203" s="181" t="s">
        <v>316</v>
      </c>
      <c r="D203" s="181" t="s">
        <v>154</v>
      </c>
      <c r="E203" s="182" t="s">
        <v>516</v>
      </c>
      <c r="F203" s="183" t="s">
        <v>517</v>
      </c>
      <c r="G203" s="184" t="s">
        <v>157</v>
      </c>
      <c r="H203" s="185">
        <v>5.05</v>
      </c>
      <c r="I203" s="186"/>
      <c r="J203" s="187">
        <f>ROUND(I203*H203,2)</f>
        <v>0</v>
      </c>
      <c r="K203" s="183" t="s">
        <v>158</v>
      </c>
      <c r="L203" s="41"/>
      <c r="M203" s="188" t="s">
        <v>5</v>
      </c>
      <c r="N203" s="189" t="s">
        <v>43</v>
      </c>
      <c r="O203" s="42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AR203" s="24" t="s">
        <v>237</v>
      </c>
      <c r="AT203" s="24" t="s">
        <v>154</v>
      </c>
      <c r="AU203" s="24" t="s">
        <v>82</v>
      </c>
      <c r="AY203" s="24" t="s">
        <v>152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24" t="s">
        <v>82</v>
      </c>
      <c r="BK203" s="192">
        <f>ROUND(I203*H203,2)</f>
        <v>0</v>
      </c>
      <c r="BL203" s="24" t="s">
        <v>237</v>
      </c>
      <c r="BM203" s="24" t="s">
        <v>681</v>
      </c>
    </row>
    <row r="204" spans="2:65" s="11" customFormat="1" ht="29.85" customHeight="1">
      <c r="B204" s="167"/>
      <c r="D204" s="168" t="s">
        <v>70</v>
      </c>
      <c r="E204" s="178" t="s">
        <v>682</v>
      </c>
      <c r="F204" s="178" t="s">
        <v>683</v>
      </c>
      <c r="I204" s="170"/>
      <c r="J204" s="179">
        <f>BK204</f>
        <v>0</v>
      </c>
      <c r="L204" s="167"/>
      <c r="M204" s="172"/>
      <c r="N204" s="173"/>
      <c r="O204" s="173"/>
      <c r="P204" s="174">
        <f>SUM(P205:P216)</f>
        <v>0</v>
      </c>
      <c r="Q204" s="173"/>
      <c r="R204" s="174">
        <f>SUM(R205:R216)</f>
        <v>0.49915000000000004</v>
      </c>
      <c r="S204" s="173"/>
      <c r="T204" s="175">
        <f>SUM(T205:T216)</f>
        <v>0.10385</v>
      </c>
      <c r="AR204" s="168" t="s">
        <v>82</v>
      </c>
      <c r="AT204" s="176" t="s">
        <v>70</v>
      </c>
      <c r="AU204" s="176" t="s">
        <v>75</v>
      </c>
      <c r="AY204" s="168" t="s">
        <v>152</v>
      </c>
      <c r="BK204" s="177">
        <f>SUM(BK205:BK216)</f>
        <v>0</v>
      </c>
    </row>
    <row r="205" spans="2:65" s="1" customFormat="1" ht="16.5" customHeight="1">
      <c r="B205" s="180"/>
      <c r="C205" s="181" t="s">
        <v>322</v>
      </c>
      <c r="D205" s="181" t="s">
        <v>154</v>
      </c>
      <c r="E205" s="182" t="s">
        <v>684</v>
      </c>
      <c r="F205" s="183" t="s">
        <v>685</v>
      </c>
      <c r="G205" s="184" t="s">
        <v>194</v>
      </c>
      <c r="H205" s="185">
        <v>335</v>
      </c>
      <c r="I205" s="186"/>
      <c r="J205" s="187">
        <f>ROUND(I205*H205,2)</f>
        <v>0</v>
      </c>
      <c r="K205" s="183" t="s">
        <v>158</v>
      </c>
      <c r="L205" s="41"/>
      <c r="M205" s="188" t="s">
        <v>5</v>
      </c>
      <c r="N205" s="189" t="s">
        <v>43</v>
      </c>
      <c r="O205" s="42"/>
      <c r="P205" s="190">
        <f>O205*H205</f>
        <v>0</v>
      </c>
      <c r="Q205" s="190">
        <v>1E-3</v>
      </c>
      <c r="R205" s="190">
        <f>Q205*H205</f>
        <v>0.33500000000000002</v>
      </c>
      <c r="S205" s="190">
        <v>3.1E-4</v>
      </c>
      <c r="T205" s="191">
        <f>S205*H205</f>
        <v>0.10385</v>
      </c>
      <c r="AR205" s="24" t="s">
        <v>237</v>
      </c>
      <c r="AT205" s="24" t="s">
        <v>154</v>
      </c>
      <c r="AU205" s="24" t="s">
        <v>82</v>
      </c>
      <c r="AY205" s="24" t="s">
        <v>152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24" t="s">
        <v>82</v>
      </c>
      <c r="BK205" s="192">
        <f>ROUND(I205*H205,2)</f>
        <v>0</v>
      </c>
      <c r="BL205" s="24" t="s">
        <v>237</v>
      </c>
      <c r="BM205" s="24" t="s">
        <v>686</v>
      </c>
    </row>
    <row r="206" spans="2:65" s="1" customFormat="1" ht="16.5" customHeight="1">
      <c r="B206" s="180"/>
      <c r="C206" s="181" t="s">
        <v>327</v>
      </c>
      <c r="D206" s="181" t="s">
        <v>154</v>
      </c>
      <c r="E206" s="182" t="s">
        <v>687</v>
      </c>
      <c r="F206" s="183" t="s">
        <v>688</v>
      </c>
      <c r="G206" s="184" t="s">
        <v>194</v>
      </c>
      <c r="H206" s="185">
        <v>335</v>
      </c>
      <c r="I206" s="186"/>
      <c r="J206" s="187">
        <f>ROUND(I206*H206,2)</f>
        <v>0</v>
      </c>
      <c r="K206" s="183" t="s">
        <v>158</v>
      </c>
      <c r="L206" s="41"/>
      <c r="M206" s="188" t="s">
        <v>5</v>
      </c>
      <c r="N206" s="189" t="s">
        <v>43</v>
      </c>
      <c r="O206" s="42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AR206" s="24" t="s">
        <v>237</v>
      </c>
      <c r="AT206" s="24" t="s">
        <v>154</v>
      </c>
      <c r="AU206" s="24" t="s">
        <v>82</v>
      </c>
      <c r="AY206" s="24" t="s">
        <v>152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24" t="s">
        <v>82</v>
      </c>
      <c r="BK206" s="192">
        <f>ROUND(I206*H206,2)</f>
        <v>0</v>
      </c>
      <c r="BL206" s="24" t="s">
        <v>237</v>
      </c>
      <c r="BM206" s="24" t="s">
        <v>689</v>
      </c>
    </row>
    <row r="207" spans="2:65" s="1" customFormat="1" ht="25.5" customHeight="1">
      <c r="B207" s="180"/>
      <c r="C207" s="181" t="s">
        <v>331</v>
      </c>
      <c r="D207" s="181" t="s">
        <v>154</v>
      </c>
      <c r="E207" s="182" t="s">
        <v>690</v>
      </c>
      <c r="F207" s="183" t="s">
        <v>691</v>
      </c>
      <c r="G207" s="184" t="s">
        <v>194</v>
      </c>
      <c r="H207" s="185">
        <v>335</v>
      </c>
      <c r="I207" s="186"/>
      <c r="J207" s="187">
        <f>ROUND(I207*H207,2)</f>
        <v>0</v>
      </c>
      <c r="K207" s="183" t="s">
        <v>158</v>
      </c>
      <c r="L207" s="41"/>
      <c r="M207" s="188" t="s">
        <v>5</v>
      </c>
      <c r="N207" s="189" t="s">
        <v>43</v>
      </c>
      <c r="O207" s="42"/>
      <c r="P207" s="190">
        <f>O207*H207</f>
        <v>0</v>
      </c>
      <c r="Q207" s="190">
        <v>2.0000000000000001E-4</v>
      </c>
      <c r="R207" s="190">
        <f>Q207*H207</f>
        <v>6.7000000000000004E-2</v>
      </c>
      <c r="S207" s="190">
        <v>0</v>
      </c>
      <c r="T207" s="191">
        <f>S207*H207</f>
        <v>0</v>
      </c>
      <c r="AR207" s="24" t="s">
        <v>237</v>
      </c>
      <c r="AT207" s="24" t="s">
        <v>154</v>
      </c>
      <c r="AU207" s="24" t="s">
        <v>82</v>
      </c>
      <c r="AY207" s="24" t="s">
        <v>152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24" t="s">
        <v>82</v>
      </c>
      <c r="BK207" s="192">
        <f>ROUND(I207*H207,2)</f>
        <v>0</v>
      </c>
      <c r="BL207" s="24" t="s">
        <v>237</v>
      </c>
      <c r="BM207" s="24" t="s">
        <v>692</v>
      </c>
    </row>
    <row r="208" spans="2:65" s="1" customFormat="1" ht="25.5" customHeight="1">
      <c r="B208" s="180"/>
      <c r="C208" s="181" t="s">
        <v>262</v>
      </c>
      <c r="D208" s="181" t="s">
        <v>154</v>
      </c>
      <c r="E208" s="182" t="s">
        <v>693</v>
      </c>
      <c r="F208" s="183" t="s">
        <v>694</v>
      </c>
      <c r="G208" s="184" t="s">
        <v>194</v>
      </c>
      <c r="H208" s="185">
        <v>335</v>
      </c>
      <c r="I208" s="186"/>
      <c r="J208" s="187">
        <f>ROUND(I208*H208,2)</f>
        <v>0</v>
      </c>
      <c r="K208" s="183" t="s">
        <v>158</v>
      </c>
      <c r="L208" s="41"/>
      <c r="M208" s="188" t="s">
        <v>5</v>
      </c>
      <c r="N208" s="189" t="s">
        <v>43</v>
      </c>
      <c r="O208" s="42"/>
      <c r="P208" s="190">
        <f>O208*H208</f>
        <v>0</v>
      </c>
      <c r="Q208" s="190">
        <v>2.9E-4</v>
      </c>
      <c r="R208" s="190">
        <f>Q208*H208</f>
        <v>9.715E-2</v>
      </c>
      <c r="S208" s="190">
        <v>0</v>
      </c>
      <c r="T208" s="191">
        <f>S208*H208</f>
        <v>0</v>
      </c>
      <c r="AR208" s="24" t="s">
        <v>237</v>
      </c>
      <c r="AT208" s="24" t="s">
        <v>154</v>
      </c>
      <c r="AU208" s="24" t="s">
        <v>82</v>
      </c>
      <c r="AY208" s="24" t="s">
        <v>152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24" t="s">
        <v>82</v>
      </c>
      <c r="BK208" s="192">
        <f>ROUND(I208*H208,2)</f>
        <v>0</v>
      </c>
      <c r="BL208" s="24" t="s">
        <v>237</v>
      </c>
      <c r="BM208" s="24" t="s">
        <v>695</v>
      </c>
    </row>
    <row r="209" spans="2:65" s="1" customFormat="1" ht="27">
      <c r="B209" s="41"/>
      <c r="D209" s="194" t="s">
        <v>169</v>
      </c>
      <c r="F209" s="210" t="s">
        <v>696</v>
      </c>
      <c r="I209" s="211"/>
      <c r="L209" s="41"/>
      <c r="M209" s="212"/>
      <c r="N209" s="42"/>
      <c r="O209" s="42"/>
      <c r="P209" s="42"/>
      <c r="Q209" s="42"/>
      <c r="R209" s="42"/>
      <c r="S209" s="42"/>
      <c r="T209" s="70"/>
      <c r="AT209" s="24" t="s">
        <v>169</v>
      </c>
      <c r="AU209" s="24" t="s">
        <v>82</v>
      </c>
    </row>
    <row r="210" spans="2:65" s="12" customFormat="1" ht="13.5">
      <c r="B210" s="193"/>
      <c r="D210" s="194" t="s">
        <v>161</v>
      </c>
      <c r="E210" s="195" t="s">
        <v>5</v>
      </c>
      <c r="F210" s="196" t="s">
        <v>697</v>
      </c>
      <c r="H210" s="197">
        <v>1.4</v>
      </c>
      <c r="I210" s="198"/>
      <c r="L210" s="193"/>
      <c r="M210" s="199"/>
      <c r="N210" s="200"/>
      <c r="O210" s="200"/>
      <c r="P210" s="200"/>
      <c r="Q210" s="200"/>
      <c r="R210" s="200"/>
      <c r="S210" s="200"/>
      <c r="T210" s="201"/>
      <c r="AT210" s="195" t="s">
        <v>161</v>
      </c>
      <c r="AU210" s="195" t="s">
        <v>82</v>
      </c>
      <c r="AV210" s="12" t="s">
        <v>82</v>
      </c>
      <c r="AW210" s="12" t="s">
        <v>35</v>
      </c>
      <c r="AX210" s="12" t="s">
        <v>71</v>
      </c>
      <c r="AY210" s="195" t="s">
        <v>152</v>
      </c>
    </row>
    <row r="211" spans="2:65" s="12" customFormat="1" ht="13.5">
      <c r="B211" s="193"/>
      <c r="D211" s="194" t="s">
        <v>161</v>
      </c>
      <c r="E211" s="195" t="s">
        <v>5</v>
      </c>
      <c r="F211" s="196" t="s">
        <v>698</v>
      </c>
      <c r="H211" s="197">
        <v>14.4</v>
      </c>
      <c r="I211" s="198"/>
      <c r="L211" s="193"/>
      <c r="M211" s="199"/>
      <c r="N211" s="200"/>
      <c r="O211" s="200"/>
      <c r="P211" s="200"/>
      <c r="Q211" s="200"/>
      <c r="R211" s="200"/>
      <c r="S211" s="200"/>
      <c r="T211" s="201"/>
      <c r="AT211" s="195" t="s">
        <v>161</v>
      </c>
      <c r="AU211" s="195" t="s">
        <v>82</v>
      </c>
      <c r="AV211" s="12" t="s">
        <v>82</v>
      </c>
      <c r="AW211" s="12" t="s">
        <v>35</v>
      </c>
      <c r="AX211" s="12" t="s">
        <v>71</v>
      </c>
      <c r="AY211" s="195" t="s">
        <v>152</v>
      </c>
    </row>
    <row r="212" spans="2:65" s="12" customFormat="1" ht="13.5">
      <c r="B212" s="193"/>
      <c r="D212" s="194" t="s">
        <v>161</v>
      </c>
      <c r="E212" s="195" t="s">
        <v>5</v>
      </c>
      <c r="F212" s="196" t="s">
        <v>699</v>
      </c>
      <c r="H212" s="197">
        <v>27.3</v>
      </c>
      <c r="I212" s="198"/>
      <c r="L212" s="193"/>
      <c r="M212" s="199"/>
      <c r="N212" s="200"/>
      <c r="O212" s="200"/>
      <c r="P212" s="200"/>
      <c r="Q212" s="200"/>
      <c r="R212" s="200"/>
      <c r="S212" s="200"/>
      <c r="T212" s="201"/>
      <c r="AT212" s="195" t="s">
        <v>161</v>
      </c>
      <c r="AU212" s="195" t="s">
        <v>82</v>
      </c>
      <c r="AV212" s="12" t="s">
        <v>82</v>
      </c>
      <c r="AW212" s="12" t="s">
        <v>35</v>
      </c>
      <c r="AX212" s="12" t="s">
        <v>71</v>
      </c>
      <c r="AY212" s="195" t="s">
        <v>152</v>
      </c>
    </row>
    <row r="213" spans="2:65" s="12" customFormat="1" ht="13.5">
      <c r="B213" s="193"/>
      <c r="D213" s="194" t="s">
        <v>161</v>
      </c>
      <c r="E213" s="195" t="s">
        <v>5</v>
      </c>
      <c r="F213" s="196" t="s">
        <v>700</v>
      </c>
      <c r="H213" s="197">
        <v>259.2</v>
      </c>
      <c r="I213" s="198"/>
      <c r="L213" s="193"/>
      <c r="M213" s="199"/>
      <c r="N213" s="200"/>
      <c r="O213" s="200"/>
      <c r="P213" s="200"/>
      <c r="Q213" s="200"/>
      <c r="R213" s="200"/>
      <c r="S213" s="200"/>
      <c r="T213" s="201"/>
      <c r="AT213" s="195" t="s">
        <v>161</v>
      </c>
      <c r="AU213" s="195" t="s">
        <v>82</v>
      </c>
      <c r="AV213" s="12" t="s">
        <v>82</v>
      </c>
      <c r="AW213" s="12" t="s">
        <v>35</v>
      </c>
      <c r="AX213" s="12" t="s">
        <v>71</v>
      </c>
      <c r="AY213" s="195" t="s">
        <v>152</v>
      </c>
    </row>
    <row r="214" spans="2:65" s="12" customFormat="1" ht="13.5">
      <c r="B214" s="193"/>
      <c r="D214" s="194" t="s">
        <v>161</v>
      </c>
      <c r="E214" s="195" t="s">
        <v>5</v>
      </c>
      <c r="F214" s="196" t="s">
        <v>701</v>
      </c>
      <c r="H214" s="197">
        <v>32.700000000000003</v>
      </c>
      <c r="I214" s="198"/>
      <c r="L214" s="193"/>
      <c r="M214" s="199"/>
      <c r="N214" s="200"/>
      <c r="O214" s="200"/>
      <c r="P214" s="200"/>
      <c r="Q214" s="200"/>
      <c r="R214" s="200"/>
      <c r="S214" s="200"/>
      <c r="T214" s="201"/>
      <c r="AT214" s="195" t="s">
        <v>161</v>
      </c>
      <c r="AU214" s="195" t="s">
        <v>82</v>
      </c>
      <c r="AV214" s="12" t="s">
        <v>82</v>
      </c>
      <c r="AW214" s="12" t="s">
        <v>35</v>
      </c>
      <c r="AX214" s="12" t="s">
        <v>71</v>
      </c>
      <c r="AY214" s="195" t="s">
        <v>152</v>
      </c>
    </row>
    <row r="215" spans="2:65" s="13" customFormat="1" ht="13.5">
      <c r="B215" s="202"/>
      <c r="D215" s="194" t="s">
        <v>161</v>
      </c>
      <c r="E215" s="203" t="s">
        <v>5</v>
      </c>
      <c r="F215" s="204" t="s">
        <v>164</v>
      </c>
      <c r="H215" s="205">
        <v>335</v>
      </c>
      <c r="I215" s="206"/>
      <c r="L215" s="202"/>
      <c r="M215" s="207"/>
      <c r="N215" s="208"/>
      <c r="O215" s="208"/>
      <c r="P215" s="208"/>
      <c r="Q215" s="208"/>
      <c r="R215" s="208"/>
      <c r="S215" s="208"/>
      <c r="T215" s="209"/>
      <c r="AT215" s="203" t="s">
        <v>161</v>
      </c>
      <c r="AU215" s="203" t="s">
        <v>82</v>
      </c>
      <c r="AV215" s="13" t="s">
        <v>159</v>
      </c>
      <c r="AW215" s="13" t="s">
        <v>35</v>
      </c>
      <c r="AX215" s="13" t="s">
        <v>75</v>
      </c>
      <c r="AY215" s="203" t="s">
        <v>152</v>
      </c>
    </row>
    <row r="216" spans="2:65" s="1" customFormat="1" ht="25.5" customHeight="1">
      <c r="B216" s="180"/>
      <c r="C216" s="181" t="s">
        <v>340</v>
      </c>
      <c r="D216" s="181" t="s">
        <v>154</v>
      </c>
      <c r="E216" s="182" t="s">
        <v>702</v>
      </c>
      <c r="F216" s="183" t="s">
        <v>703</v>
      </c>
      <c r="G216" s="184" t="s">
        <v>194</v>
      </c>
      <c r="H216" s="185">
        <v>335</v>
      </c>
      <c r="I216" s="186"/>
      <c r="J216" s="187">
        <f>ROUND(I216*H216,2)</f>
        <v>0</v>
      </c>
      <c r="K216" s="183" t="s">
        <v>158</v>
      </c>
      <c r="L216" s="41"/>
      <c r="M216" s="188" t="s">
        <v>5</v>
      </c>
      <c r="N216" s="235" t="s">
        <v>43</v>
      </c>
      <c r="O216" s="224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24" t="s">
        <v>237</v>
      </c>
      <c r="AT216" s="24" t="s">
        <v>154</v>
      </c>
      <c r="AU216" s="24" t="s">
        <v>82</v>
      </c>
      <c r="AY216" s="24" t="s">
        <v>152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24" t="s">
        <v>82</v>
      </c>
      <c r="BK216" s="192">
        <f>ROUND(I216*H216,2)</f>
        <v>0</v>
      </c>
      <c r="BL216" s="24" t="s">
        <v>237</v>
      </c>
      <c r="BM216" s="24" t="s">
        <v>704</v>
      </c>
    </row>
    <row r="217" spans="2:65" s="1" customFormat="1" ht="6.95" customHeight="1">
      <c r="B217" s="56"/>
      <c r="C217" s="57"/>
      <c r="D217" s="57"/>
      <c r="E217" s="57"/>
      <c r="F217" s="57"/>
      <c r="G217" s="57"/>
      <c r="H217" s="57"/>
      <c r="I217" s="134"/>
      <c r="J217" s="57"/>
      <c r="K217" s="57"/>
      <c r="L217" s="41"/>
    </row>
  </sheetData>
  <autoFilter ref="C98:K216"/>
  <mergeCells count="16">
    <mergeCell ref="L2:V2"/>
    <mergeCell ref="E85:H85"/>
    <mergeCell ref="E89:H89"/>
    <mergeCell ref="E87:H87"/>
    <mergeCell ref="E91:H91"/>
    <mergeCell ref="G1:H1"/>
    <mergeCell ref="E49:H49"/>
    <mergeCell ref="E53:H53"/>
    <mergeCell ref="E51:H51"/>
    <mergeCell ref="E55:H55"/>
    <mergeCell ref="J59:J60"/>
    <mergeCell ref="E7:H7"/>
    <mergeCell ref="E11:H11"/>
    <mergeCell ref="E9:H9"/>
    <mergeCell ref="E13:H13"/>
    <mergeCell ref="E28:H28"/>
  </mergeCells>
  <hyperlinks>
    <hyperlink ref="F1:G1" location="C2" display="1) Krycí list soupisu"/>
    <hyperlink ref="G1:H1" location="C62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103</v>
      </c>
      <c r="G1" s="367" t="s">
        <v>104</v>
      </c>
      <c r="H1" s="367"/>
      <c r="I1" s="110"/>
      <c r="J1" s="109" t="s">
        <v>105</v>
      </c>
      <c r="K1" s="108" t="s">
        <v>106</v>
      </c>
      <c r="L1" s="109" t="s">
        <v>107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75</v>
      </c>
    </row>
    <row r="4" spans="1:70" ht="36.950000000000003" customHeight="1">
      <c r="B4" s="28"/>
      <c r="C4" s="29"/>
      <c r="D4" s="30" t="s">
        <v>108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6.5" customHeight="1">
      <c r="B7" s="28"/>
      <c r="C7" s="29"/>
      <c r="D7" s="29"/>
      <c r="E7" s="358" t="str">
        <f>'Rekapitulace stavby'!K6</f>
        <v>Snížení energetické náročnosti bytového domu, Sluneční č.p.1516, Přelouč</v>
      </c>
      <c r="F7" s="359"/>
      <c r="G7" s="359"/>
      <c r="H7" s="359"/>
      <c r="I7" s="112"/>
      <c r="J7" s="29"/>
      <c r="K7" s="31"/>
    </row>
    <row r="8" spans="1:70">
      <c r="B8" s="28"/>
      <c r="C8" s="29"/>
      <c r="D8" s="37" t="s">
        <v>109</v>
      </c>
      <c r="E8" s="29"/>
      <c r="F8" s="29"/>
      <c r="G8" s="29"/>
      <c r="H8" s="29"/>
      <c r="I8" s="112"/>
      <c r="J8" s="29"/>
      <c r="K8" s="31"/>
    </row>
    <row r="9" spans="1:70" s="1" customFormat="1" ht="16.5" customHeight="1">
      <c r="B9" s="41"/>
      <c r="C9" s="42"/>
      <c r="D9" s="42"/>
      <c r="E9" s="358" t="s">
        <v>110</v>
      </c>
      <c r="F9" s="360"/>
      <c r="G9" s="360"/>
      <c r="H9" s="360"/>
      <c r="I9" s="113"/>
      <c r="J9" s="42"/>
      <c r="K9" s="45"/>
    </row>
    <row r="10" spans="1:70" s="1" customFormat="1">
      <c r="B10" s="41"/>
      <c r="C10" s="42"/>
      <c r="D10" s="37" t="s">
        <v>111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1" t="s">
        <v>705</v>
      </c>
      <c r="F11" s="360"/>
      <c r="G11" s="360"/>
      <c r="H11" s="360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17. 4. 2018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">
        <v>5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14" t="s">
        <v>30</v>
      </c>
      <c r="J17" s="35" t="s">
        <v>5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31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33</v>
      </c>
      <c r="E22" s="42"/>
      <c r="F22" s="42"/>
      <c r="G22" s="42"/>
      <c r="H22" s="42"/>
      <c r="I22" s="114" t="s">
        <v>28</v>
      </c>
      <c r="J22" s="35" t="s">
        <v>5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14" t="s">
        <v>30</v>
      </c>
      <c r="J23" s="35" t="s">
        <v>5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36</v>
      </c>
      <c r="E25" s="42"/>
      <c r="F25" s="42"/>
      <c r="G25" s="42"/>
      <c r="H25" s="42"/>
      <c r="I25" s="113"/>
      <c r="J25" s="42"/>
      <c r="K25" s="45"/>
    </row>
    <row r="26" spans="2:11" s="7" customFormat="1" ht="16.5" customHeight="1">
      <c r="B26" s="116"/>
      <c r="C26" s="117"/>
      <c r="D26" s="117"/>
      <c r="E26" s="323" t="s">
        <v>5</v>
      </c>
      <c r="F26" s="323"/>
      <c r="G26" s="323"/>
      <c r="H26" s="323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37</v>
      </c>
      <c r="E29" s="42"/>
      <c r="F29" s="42"/>
      <c r="G29" s="42"/>
      <c r="H29" s="42"/>
      <c r="I29" s="113"/>
      <c r="J29" s="123">
        <f>ROUND(J85,2)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39</v>
      </c>
      <c r="G31" s="42"/>
      <c r="H31" s="42"/>
      <c r="I31" s="124" t="s">
        <v>38</v>
      </c>
      <c r="J31" s="46" t="s">
        <v>40</v>
      </c>
      <c r="K31" s="45"/>
    </row>
    <row r="32" spans="2:11" s="1" customFormat="1" ht="14.45" customHeight="1">
      <c r="B32" s="41"/>
      <c r="C32" s="42"/>
      <c r="D32" s="49" t="s">
        <v>41</v>
      </c>
      <c r="E32" s="49" t="s">
        <v>42</v>
      </c>
      <c r="F32" s="125">
        <f>ROUND(SUM(BE85:BE90), 2)</f>
        <v>0</v>
      </c>
      <c r="G32" s="42"/>
      <c r="H32" s="42"/>
      <c r="I32" s="126">
        <v>0.21</v>
      </c>
      <c r="J32" s="125">
        <f>ROUND(ROUND((SUM(BE85:BE90)),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43</v>
      </c>
      <c r="F33" s="125">
        <f>ROUND(SUM(BF85:BF90), 2)</f>
        <v>0</v>
      </c>
      <c r="G33" s="42"/>
      <c r="H33" s="42"/>
      <c r="I33" s="126">
        <v>0.15</v>
      </c>
      <c r="J33" s="125">
        <f>ROUND(ROUND((SUM(BF85:BF90)),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ROUND(SUM(BG85:BG90),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45</v>
      </c>
      <c r="F35" s="125">
        <f>ROUND(SUM(BH85:BH90),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46</v>
      </c>
      <c r="F36" s="125">
        <f>ROUND(SUM(BI85:BI90),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47</v>
      </c>
      <c r="E38" s="71"/>
      <c r="F38" s="71"/>
      <c r="G38" s="129" t="s">
        <v>48</v>
      </c>
      <c r="H38" s="130" t="s">
        <v>49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5" customHeight="1">
      <c r="B47" s="41"/>
      <c r="C47" s="42"/>
      <c r="D47" s="42"/>
      <c r="E47" s="358" t="str">
        <f>E7</f>
        <v>Snížení energetické náročnosti bytového domu, Sluneční č.p.1516, Přelouč</v>
      </c>
      <c r="F47" s="359"/>
      <c r="G47" s="359"/>
      <c r="H47" s="359"/>
      <c r="I47" s="113"/>
      <c r="J47" s="42"/>
      <c r="K47" s="45"/>
    </row>
    <row r="48" spans="2:11">
      <c r="B48" s="28"/>
      <c r="C48" s="37" t="s">
        <v>109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6.5" customHeight="1">
      <c r="B49" s="41"/>
      <c r="C49" s="42"/>
      <c r="D49" s="42"/>
      <c r="E49" s="358" t="s">
        <v>110</v>
      </c>
      <c r="F49" s="360"/>
      <c r="G49" s="360"/>
      <c r="H49" s="360"/>
      <c r="I49" s="113"/>
      <c r="J49" s="42"/>
      <c r="K49" s="45"/>
    </row>
    <row r="50" spans="2:47" s="1" customFormat="1" ht="14.45" customHeight="1">
      <c r="B50" s="41"/>
      <c r="C50" s="37" t="s">
        <v>111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7.25" customHeight="1">
      <c r="B51" s="41"/>
      <c r="C51" s="42"/>
      <c r="D51" s="42"/>
      <c r="E51" s="361" t="str">
        <f>E11</f>
        <v>1.b - Vedlejší aktivity objektu</v>
      </c>
      <c r="F51" s="360"/>
      <c r="G51" s="360"/>
      <c r="H51" s="360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17. 4. 2018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>Město Přelouč</v>
      </c>
      <c r="G55" s="42"/>
      <c r="H55" s="42"/>
      <c r="I55" s="114" t="s">
        <v>33</v>
      </c>
      <c r="J55" s="323" t="str">
        <f>E23</f>
        <v>Ing. Vítězslav Vomočil Pardubice</v>
      </c>
      <c r="K55" s="45"/>
    </row>
    <row r="56" spans="2:47" s="1" customFormat="1" ht="14.45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13"/>
      <c r="J56" s="36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116</v>
      </c>
      <c r="D58" s="127"/>
      <c r="E58" s="127"/>
      <c r="F58" s="127"/>
      <c r="G58" s="127"/>
      <c r="H58" s="127"/>
      <c r="I58" s="138"/>
      <c r="J58" s="139" t="s">
        <v>117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118</v>
      </c>
      <c r="D60" s="42"/>
      <c r="E60" s="42"/>
      <c r="F60" s="42"/>
      <c r="G60" s="42"/>
      <c r="H60" s="42"/>
      <c r="I60" s="113"/>
      <c r="J60" s="123">
        <f>J85</f>
        <v>0</v>
      </c>
      <c r="K60" s="45"/>
      <c r="AU60" s="24" t="s">
        <v>119</v>
      </c>
    </row>
    <row r="61" spans="2:47" s="8" customFormat="1" ht="24.95" customHeight="1">
      <c r="B61" s="142"/>
      <c r="C61" s="143"/>
      <c r="D61" s="144" t="s">
        <v>706</v>
      </c>
      <c r="E61" s="145"/>
      <c r="F61" s="145"/>
      <c r="G61" s="145"/>
      <c r="H61" s="145"/>
      <c r="I61" s="146"/>
      <c r="J61" s="147">
        <f>J86</f>
        <v>0</v>
      </c>
      <c r="K61" s="148"/>
    </row>
    <row r="62" spans="2:47" s="9" customFormat="1" ht="19.899999999999999" customHeight="1">
      <c r="B62" s="149"/>
      <c r="C62" s="150"/>
      <c r="D62" s="151" t="s">
        <v>707</v>
      </c>
      <c r="E62" s="152"/>
      <c r="F62" s="152"/>
      <c r="G62" s="152"/>
      <c r="H62" s="152"/>
      <c r="I62" s="153"/>
      <c r="J62" s="154">
        <f>J87</f>
        <v>0</v>
      </c>
      <c r="K62" s="155"/>
    </row>
    <row r="63" spans="2:47" s="9" customFormat="1" ht="19.899999999999999" customHeight="1">
      <c r="B63" s="149"/>
      <c r="C63" s="150"/>
      <c r="D63" s="151" t="s">
        <v>708</v>
      </c>
      <c r="E63" s="152"/>
      <c r="F63" s="152"/>
      <c r="G63" s="152"/>
      <c r="H63" s="152"/>
      <c r="I63" s="153"/>
      <c r="J63" s="154">
        <f>J89</f>
        <v>0</v>
      </c>
      <c r="K63" s="155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3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4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35"/>
      <c r="J69" s="60"/>
      <c r="K69" s="60"/>
      <c r="L69" s="41"/>
    </row>
    <row r="70" spans="2:12" s="1" customFormat="1" ht="36.950000000000003" customHeight="1">
      <c r="B70" s="41"/>
      <c r="C70" s="61" t="s">
        <v>136</v>
      </c>
      <c r="L70" s="41"/>
    </row>
    <row r="71" spans="2:12" s="1" customFormat="1" ht="6.95" customHeight="1">
      <c r="B71" s="41"/>
      <c r="L71" s="41"/>
    </row>
    <row r="72" spans="2:12" s="1" customFormat="1" ht="14.45" customHeight="1">
      <c r="B72" s="41"/>
      <c r="C72" s="63" t="s">
        <v>19</v>
      </c>
      <c r="L72" s="41"/>
    </row>
    <row r="73" spans="2:12" s="1" customFormat="1" ht="16.5" customHeight="1">
      <c r="B73" s="41"/>
      <c r="E73" s="363" t="str">
        <f>E7</f>
        <v>Snížení energetické náročnosti bytového domu, Sluneční č.p.1516, Přelouč</v>
      </c>
      <c r="F73" s="364"/>
      <c r="G73" s="364"/>
      <c r="H73" s="364"/>
      <c r="L73" s="41"/>
    </row>
    <row r="74" spans="2:12">
      <c r="B74" s="28"/>
      <c r="C74" s="63" t="s">
        <v>109</v>
      </c>
      <c r="L74" s="28"/>
    </row>
    <row r="75" spans="2:12" s="1" customFormat="1" ht="16.5" customHeight="1">
      <c r="B75" s="41"/>
      <c r="E75" s="363" t="s">
        <v>110</v>
      </c>
      <c r="F75" s="366"/>
      <c r="G75" s="366"/>
      <c r="H75" s="366"/>
      <c r="L75" s="41"/>
    </row>
    <row r="76" spans="2:12" s="1" customFormat="1" ht="14.45" customHeight="1">
      <c r="B76" s="41"/>
      <c r="C76" s="63" t="s">
        <v>111</v>
      </c>
      <c r="L76" s="41"/>
    </row>
    <row r="77" spans="2:12" s="1" customFormat="1" ht="17.25" customHeight="1">
      <c r="B77" s="41"/>
      <c r="E77" s="334" t="str">
        <f>E11</f>
        <v>1.b - Vedlejší aktivity objektu</v>
      </c>
      <c r="F77" s="366"/>
      <c r="G77" s="366"/>
      <c r="H77" s="366"/>
      <c r="L77" s="41"/>
    </row>
    <row r="78" spans="2:12" s="1" customFormat="1" ht="6.95" customHeight="1">
      <c r="B78" s="41"/>
      <c r="L78" s="41"/>
    </row>
    <row r="79" spans="2:12" s="1" customFormat="1" ht="18" customHeight="1">
      <c r="B79" s="41"/>
      <c r="C79" s="63" t="s">
        <v>23</v>
      </c>
      <c r="F79" s="156" t="str">
        <f>F14</f>
        <v xml:space="preserve"> </v>
      </c>
      <c r="I79" s="157" t="s">
        <v>25</v>
      </c>
      <c r="J79" s="67" t="str">
        <f>IF(J14="","",J14)</f>
        <v>17. 4. 2018</v>
      </c>
      <c r="L79" s="41"/>
    </row>
    <row r="80" spans="2:12" s="1" customFormat="1" ht="6.95" customHeight="1">
      <c r="B80" s="41"/>
      <c r="L80" s="41"/>
    </row>
    <row r="81" spans="2:65" s="1" customFormat="1">
      <c r="B81" s="41"/>
      <c r="C81" s="63" t="s">
        <v>27</v>
      </c>
      <c r="F81" s="156" t="str">
        <f>E17</f>
        <v>Město Přelouč</v>
      </c>
      <c r="I81" s="157" t="s">
        <v>33</v>
      </c>
      <c r="J81" s="156" t="str">
        <f>E23</f>
        <v>Ing. Vítězslav Vomočil Pardubice</v>
      </c>
      <c r="L81" s="41"/>
    </row>
    <row r="82" spans="2:65" s="1" customFormat="1" ht="14.45" customHeight="1">
      <c r="B82" s="41"/>
      <c r="C82" s="63" t="s">
        <v>31</v>
      </c>
      <c r="F82" s="156" t="str">
        <f>IF(E20="","",E20)</f>
        <v/>
      </c>
      <c r="L82" s="41"/>
    </row>
    <row r="83" spans="2:65" s="1" customFormat="1" ht="10.35" customHeight="1">
      <c r="B83" s="41"/>
      <c r="L83" s="41"/>
    </row>
    <row r="84" spans="2:65" s="10" customFormat="1" ht="29.25" customHeight="1">
      <c r="B84" s="158"/>
      <c r="C84" s="159" t="s">
        <v>137</v>
      </c>
      <c r="D84" s="160" t="s">
        <v>56</v>
      </c>
      <c r="E84" s="160" t="s">
        <v>52</v>
      </c>
      <c r="F84" s="160" t="s">
        <v>138</v>
      </c>
      <c r="G84" s="160" t="s">
        <v>139</v>
      </c>
      <c r="H84" s="160" t="s">
        <v>140</v>
      </c>
      <c r="I84" s="161" t="s">
        <v>141</v>
      </c>
      <c r="J84" s="160" t="s">
        <v>117</v>
      </c>
      <c r="K84" s="162" t="s">
        <v>142</v>
      </c>
      <c r="L84" s="158"/>
      <c r="M84" s="73" t="s">
        <v>143</v>
      </c>
      <c r="N84" s="74" t="s">
        <v>41</v>
      </c>
      <c r="O84" s="74" t="s">
        <v>144</v>
      </c>
      <c r="P84" s="74" t="s">
        <v>145</v>
      </c>
      <c r="Q84" s="74" t="s">
        <v>146</v>
      </c>
      <c r="R84" s="74" t="s">
        <v>147</v>
      </c>
      <c r="S84" s="74" t="s">
        <v>148</v>
      </c>
      <c r="T84" s="75" t="s">
        <v>149</v>
      </c>
    </row>
    <row r="85" spans="2:65" s="1" customFormat="1" ht="29.25" customHeight="1">
      <c r="B85" s="41"/>
      <c r="C85" s="77" t="s">
        <v>118</v>
      </c>
      <c r="J85" s="163">
        <f>BK85</f>
        <v>0</v>
      </c>
      <c r="L85" s="41"/>
      <c r="M85" s="76"/>
      <c r="N85" s="68"/>
      <c r="O85" s="68"/>
      <c r="P85" s="164">
        <f>P86</f>
        <v>0</v>
      </c>
      <c r="Q85" s="68"/>
      <c r="R85" s="164">
        <f>R86</f>
        <v>0</v>
      </c>
      <c r="S85" s="68"/>
      <c r="T85" s="165">
        <f>T86</f>
        <v>0</v>
      </c>
      <c r="AT85" s="24" t="s">
        <v>70</v>
      </c>
      <c r="AU85" s="24" t="s">
        <v>119</v>
      </c>
      <c r="BK85" s="166">
        <f>BK86</f>
        <v>0</v>
      </c>
    </row>
    <row r="86" spans="2:65" s="11" customFormat="1" ht="37.35" customHeight="1">
      <c r="B86" s="167"/>
      <c r="D86" s="168" t="s">
        <v>70</v>
      </c>
      <c r="E86" s="169" t="s">
        <v>709</v>
      </c>
      <c r="F86" s="169" t="s">
        <v>710</v>
      </c>
      <c r="I86" s="170"/>
      <c r="J86" s="171">
        <f>BK86</f>
        <v>0</v>
      </c>
      <c r="L86" s="167"/>
      <c r="M86" s="172"/>
      <c r="N86" s="173"/>
      <c r="O86" s="173"/>
      <c r="P86" s="174">
        <f>P87+P89</f>
        <v>0</v>
      </c>
      <c r="Q86" s="173"/>
      <c r="R86" s="174">
        <f>R87+R89</f>
        <v>0</v>
      </c>
      <c r="S86" s="173"/>
      <c r="T86" s="175">
        <f>T87+T89</f>
        <v>0</v>
      </c>
      <c r="AR86" s="168" t="s">
        <v>185</v>
      </c>
      <c r="AT86" s="176" t="s">
        <v>70</v>
      </c>
      <c r="AU86" s="176" t="s">
        <v>71</v>
      </c>
      <c r="AY86" s="168" t="s">
        <v>152</v>
      </c>
      <c r="BK86" s="177">
        <f>BK87+BK89</f>
        <v>0</v>
      </c>
    </row>
    <row r="87" spans="2:65" s="11" customFormat="1" ht="19.899999999999999" customHeight="1">
      <c r="B87" s="167"/>
      <c r="D87" s="168" t="s">
        <v>70</v>
      </c>
      <c r="E87" s="178" t="s">
        <v>711</v>
      </c>
      <c r="F87" s="178" t="s">
        <v>712</v>
      </c>
      <c r="I87" s="170"/>
      <c r="J87" s="179">
        <f>BK87</f>
        <v>0</v>
      </c>
      <c r="L87" s="167"/>
      <c r="M87" s="172"/>
      <c r="N87" s="173"/>
      <c r="O87" s="173"/>
      <c r="P87" s="174">
        <f>P88</f>
        <v>0</v>
      </c>
      <c r="Q87" s="173"/>
      <c r="R87" s="174">
        <f>R88</f>
        <v>0</v>
      </c>
      <c r="S87" s="173"/>
      <c r="T87" s="175">
        <f>T88</f>
        <v>0</v>
      </c>
      <c r="AR87" s="168" t="s">
        <v>185</v>
      </c>
      <c r="AT87" s="176" t="s">
        <v>70</v>
      </c>
      <c r="AU87" s="176" t="s">
        <v>75</v>
      </c>
      <c r="AY87" s="168" t="s">
        <v>152</v>
      </c>
      <c r="BK87" s="177">
        <f>BK88</f>
        <v>0</v>
      </c>
    </row>
    <row r="88" spans="2:65" s="1" customFormat="1" ht="16.5" customHeight="1">
      <c r="B88" s="180"/>
      <c r="C88" s="181" t="s">
        <v>75</v>
      </c>
      <c r="D88" s="181" t="s">
        <v>154</v>
      </c>
      <c r="E88" s="182" t="s">
        <v>713</v>
      </c>
      <c r="F88" s="183" t="s">
        <v>714</v>
      </c>
      <c r="G88" s="184" t="s">
        <v>715</v>
      </c>
      <c r="H88" s="185">
        <v>1</v>
      </c>
      <c r="I88" s="186"/>
      <c r="J88" s="187">
        <f>ROUND(I88*H88,2)</f>
        <v>0</v>
      </c>
      <c r="K88" s="183" t="s">
        <v>158</v>
      </c>
      <c r="L88" s="41"/>
      <c r="M88" s="188" t="s">
        <v>5</v>
      </c>
      <c r="N88" s="189" t="s">
        <v>43</v>
      </c>
      <c r="O88" s="42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24" t="s">
        <v>716</v>
      </c>
      <c r="AT88" s="24" t="s">
        <v>154</v>
      </c>
      <c r="AU88" s="24" t="s">
        <v>82</v>
      </c>
      <c r="AY88" s="24" t="s">
        <v>152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24" t="s">
        <v>82</v>
      </c>
      <c r="BK88" s="192">
        <f>ROUND(I88*H88,2)</f>
        <v>0</v>
      </c>
      <c r="BL88" s="24" t="s">
        <v>716</v>
      </c>
      <c r="BM88" s="24" t="s">
        <v>717</v>
      </c>
    </row>
    <row r="89" spans="2:65" s="11" customFormat="1" ht="29.85" customHeight="1">
      <c r="B89" s="167"/>
      <c r="D89" s="168" t="s">
        <v>70</v>
      </c>
      <c r="E89" s="178" t="s">
        <v>718</v>
      </c>
      <c r="F89" s="178" t="s">
        <v>719</v>
      </c>
      <c r="I89" s="170"/>
      <c r="J89" s="179">
        <f>BK89</f>
        <v>0</v>
      </c>
      <c r="L89" s="167"/>
      <c r="M89" s="172"/>
      <c r="N89" s="173"/>
      <c r="O89" s="173"/>
      <c r="P89" s="174">
        <f>P90</f>
        <v>0</v>
      </c>
      <c r="Q89" s="173"/>
      <c r="R89" s="174">
        <f>R90</f>
        <v>0</v>
      </c>
      <c r="S89" s="173"/>
      <c r="T89" s="175">
        <f>T90</f>
        <v>0</v>
      </c>
      <c r="AR89" s="168" t="s">
        <v>185</v>
      </c>
      <c r="AT89" s="176" t="s">
        <v>70</v>
      </c>
      <c r="AU89" s="176" t="s">
        <v>75</v>
      </c>
      <c r="AY89" s="168" t="s">
        <v>152</v>
      </c>
      <c r="BK89" s="177">
        <f>BK90</f>
        <v>0</v>
      </c>
    </row>
    <row r="90" spans="2:65" s="1" customFormat="1" ht="16.5" customHeight="1">
      <c r="B90" s="180"/>
      <c r="C90" s="181" t="s">
        <v>82</v>
      </c>
      <c r="D90" s="181" t="s">
        <v>154</v>
      </c>
      <c r="E90" s="182" t="s">
        <v>720</v>
      </c>
      <c r="F90" s="183" t="s">
        <v>721</v>
      </c>
      <c r="G90" s="184" t="s">
        <v>715</v>
      </c>
      <c r="H90" s="185">
        <v>1</v>
      </c>
      <c r="I90" s="186"/>
      <c r="J90" s="187">
        <f>ROUND(I90*H90,2)</f>
        <v>0</v>
      </c>
      <c r="K90" s="183" t="s">
        <v>5</v>
      </c>
      <c r="L90" s="41"/>
      <c r="M90" s="188" t="s">
        <v>5</v>
      </c>
      <c r="N90" s="235" t="s">
        <v>43</v>
      </c>
      <c r="O90" s="224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AR90" s="24" t="s">
        <v>716</v>
      </c>
      <c r="AT90" s="24" t="s">
        <v>154</v>
      </c>
      <c r="AU90" s="24" t="s">
        <v>82</v>
      </c>
      <c r="AY90" s="24" t="s">
        <v>152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24" t="s">
        <v>82</v>
      </c>
      <c r="BK90" s="192">
        <f>ROUND(I90*H90,2)</f>
        <v>0</v>
      </c>
      <c r="BL90" s="24" t="s">
        <v>716</v>
      </c>
      <c r="BM90" s="24" t="s">
        <v>722</v>
      </c>
    </row>
    <row r="91" spans="2:65" s="1" customFormat="1" ht="6.95" customHeight="1">
      <c r="B91" s="56"/>
      <c r="C91" s="57"/>
      <c r="D91" s="57"/>
      <c r="E91" s="57"/>
      <c r="F91" s="57"/>
      <c r="G91" s="57"/>
      <c r="H91" s="57"/>
      <c r="I91" s="134"/>
      <c r="J91" s="57"/>
      <c r="K91" s="57"/>
      <c r="L91" s="41"/>
    </row>
  </sheetData>
  <autoFilter ref="C84:K90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103</v>
      </c>
      <c r="G1" s="367" t="s">
        <v>104</v>
      </c>
      <c r="H1" s="367"/>
      <c r="I1" s="110"/>
      <c r="J1" s="109" t="s">
        <v>105</v>
      </c>
      <c r="K1" s="108" t="s">
        <v>106</v>
      </c>
      <c r="L1" s="109" t="s">
        <v>107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4" t="s">
        <v>99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75</v>
      </c>
    </row>
    <row r="4" spans="1:70" ht="36.950000000000003" customHeight="1">
      <c r="B4" s="28"/>
      <c r="C4" s="29"/>
      <c r="D4" s="30" t="s">
        <v>108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6.5" customHeight="1">
      <c r="B7" s="28"/>
      <c r="C7" s="29"/>
      <c r="D7" s="29"/>
      <c r="E7" s="358" t="str">
        <f>'Rekapitulace stavby'!K6</f>
        <v>Snížení energetické náročnosti bytového domu, Sluneční č.p.1516, Přelouč</v>
      </c>
      <c r="F7" s="359"/>
      <c r="G7" s="359"/>
      <c r="H7" s="359"/>
      <c r="I7" s="112"/>
      <c r="J7" s="29"/>
      <c r="K7" s="31"/>
    </row>
    <row r="8" spans="1:70">
      <c r="B8" s="28"/>
      <c r="C8" s="29"/>
      <c r="D8" s="37" t="s">
        <v>109</v>
      </c>
      <c r="E8" s="29"/>
      <c r="F8" s="29"/>
      <c r="G8" s="29"/>
      <c r="H8" s="29"/>
      <c r="I8" s="112"/>
      <c r="J8" s="29"/>
      <c r="K8" s="31"/>
    </row>
    <row r="9" spans="1:70" s="1" customFormat="1" ht="16.5" customHeight="1">
      <c r="B9" s="41"/>
      <c r="C9" s="42"/>
      <c r="D9" s="42"/>
      <c r="E9" s="358" t="s">
        <v>723</v>
      </c>
      <c r="F9" s="360"/>
      <c r="G9" s="360"/>
      <c r="H9" s="360"/>
      <c r="I9" s="113"/>
      <c r="J9" s="42"/>
      <c r="K9" s="45"/>
    </row>
    <row r="10" spans="1:70" s="1" customFormat="1">
      <c r="B10" s="41"/>
      <c r="C10" s="42"/>
      <c r="D10" s="37" t="s">
        <v>111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1" t="s">
        <v>724</v>
      </c>
      <c r="F11" s="360"/>
      <c r="G11" s="360"/>
      <c r="H11" s="360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17. 4. 2018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">
        <v>5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14" t="s">
        <v>30</v>
      </c>
      <c r="J17" s="35" t="s">
        <v>5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31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33</v>
      </c>
      <c r="E22" s="42"/>
      <c r="F22" s="42"/>
      <c r="G22" s="42"/>
      <c r="H22" s="42"/>
      <c r="I22" s="114" t="s">
        <v>28</v>
      </c>
      <c r="J22" s="35" t="s">
        <v>5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14" t="s">
        <v>30</v>
      </c>
      <c r="J23" s="35" t="s">
        <v>5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36</v>
      </c>
      <c r="E25" s="42"/>
      <c r="F25" s="42"/>
      <c r="G25" s="42"/>
      <c r="H25" s="42"/>
      <c r="I25" s="113"/>
      <c r="J25" s="42"/>
      <c r="K25" s="45"/>
    </row>
    <row r="26" spans="2:11" s="7" customFormat="1" ht="16.5" customHeight="1">
      <c r="B26" s="116"/>
      <c r="C26" s="117"/>
      <c r="D26" s="117"/>
      <c r="E26" s="323" t="s">
        <v>5</v>
      </c>
      <c r="F26" s="323"/>
      <c r="G26" s="323"/>
      <c r="H26" s="323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37</v>
      </c>
      <c r="E29" s="42"/>
      <c r="F29" s="42"/>
      <c r="G29" s="42"/>
      <c r="H29" s="42"/>
      <c r="I29" s="113"/>
      <c r="J29" s="123">
        <f>ROUND(J95,2)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39</v>
      </c>
      <c r="G31" s="42"/>
      <c r="H31" s="42"/>
      <c r="I31" s="124" t="s">
        <v>38</v>
      </c>
      <c r="J31" s="46" t="s">
        <v>40</v>
      </c>
      <c r="K31" s="45"/>
    </row>
    <row r="32" spans="2:11" s="1" customFormat="1" ht="14.45" customHeight="1">
      <c r="B32" s="41"/>
      <c r="C32" s="42"/>
      <c r="D32" s="49" t="s">
        <v>41</v>
      </c>
      <c r="E32" s="49" t="s">
        <v>42</v>
      </c>
      <c r="F32" s="125">
        <f>ROUND(SUM(BE95:BE213), 2)</f>
        <v>0</v>
      </c>
      <c r="G32" s="42"/>
      <c r="H32" s="42"/>
      <c r="I32" s="126">
        <v>0.21</v>
      </c>
      <c r="J32" s="125">
        <f>ROUND(ROUND((SUM(BE95:BE213)),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43</v>
      </c>
      <c r="F33" s="125">
        <f>ROUND(SUM(BF95:BF213), 2)</f>
        <v>0</v>
      </c>
      <c r="G33" s="42"/>
      <c r="H33" s="42"/>
      <c r="I33" s="126">
        <v>0.15</v>
      </c>
      <c r="J33" s="125">
        <f>ROUND(ROUND((SUM(BF95:BF213)),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ROUND(SUM(BG95:BG213),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45</v>
      </c>
      <c r="F35" s="125">
        <f>ROUND(SUM(BH95:BH213),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46</v>
      </c>
      <c r="F36" s="125">
        <f>ROUND(SUM(BI95:BI213),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47</v>
      </c>
      <c r="E38" s="71"/>
      <c r="F38" s="71"/>
      <c r="G38" s="129" t="s">
        <v>48</v>
      </c>
      <c r="H38" s="130" t="s">
        <v>49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5" customHeight="1">
      <c r="B47" s="41"/>
      <c r="C47" s="42"/>
      <c r="D47" s="42"/>
      <c r="E47" s="358" t="str">
        <f>E7</f>
        <v>Snížení energetické náročnosti bytového domu, Sluneční č.p.1516, Přelouč</v>
      </c>
      <c r="F47" s="359"/>
      <c r="G47" s="359"/>
      <c r="H47" s="359"/>
      <c r="I47" s="113"/>
      <c r="J47" s="42"/>
      <c r="K47" s="45"/>
    </row>
    <row r="48" spans="2:11">
      <c r="B48" s="28"/>
      <c r="C48" s="37" t="s">
        <v>109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6.5" customHeight="1">
      <c r="B49" s="41"/>
      <c r="C49" s="42"/>
      <c r="D49" s="42"/>
      <c r="E49" s="358" t="s">
        <v>723</v>
      </c>
      <c r="F49" s="360"/>
      <c r="G49" s="360"/>
      <c r="H49" s="360"/>
      <c r="I49" s="113"/>
      <c r="J49" s="42"/>
      <c r="K49" s="45"/>
    </row>
    <row r="50" spans="2:47" s="1" customFormat="1" ht="14.45" customHeight="1">
      <c r="B50" s="41"/>
      <c r="C50" s="37" t="s">
        <v>111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7.25" customHeight="1">
      <c r="B51" s="41"/>
      <c r="C51" s="42"/>
      <c r="D51" s="42"/>
      <c r="E51" s="361" t="str">
        <f>E11</f>
        <v>03 - SO 03 Výměna oken, vnitřní parapety, záchytný systém střech</v>
      </c>
      <c r="F51" s="360"/>
      <c r="G51" s="360"/>
      <c r="H51" s="360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17. 4. 2018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>Město Přelouč</v>
      </c>
      <c r="G55" s="42"/>
      <c r="H55" s="42"/>
      <c r="I55" s="114" t="s">
        <v>33</v>
      </c>
      <c r="J55" s="323" t="str">
        <f>E23</f>
        <v>Ing. Vítězslav Vomočil Pardubice</v>
      </c>
      <c r="K55" s="45"/>
    </row>
    <row r="56" spans="2:47" s="1" customFormat="1" ht="14.45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13"/>
      <c r="J56" s="36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116</v>
      </c>
      <c r="D58" s="127"/>
      <c r="E58" s="127"/>
      <c r="F58" s="127"/>
      <c r="G58" s="127"/>
      <c r="H58" s="127"/>
      <c r="I58" s="138"/>
      <c r="J58" s="139" t="s">
        <v>117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118</v>
      </c>
      <c r="D60" s="42"/>
      <c r="E60" s="42"/>
      <c r="F60" s="42"/>
      <c r="G60" s="42"/>
      <c r="H60" s="42"/>
      <c r="I60" s="113"/>
      <c r="J60" s="123">
        <f>J95</f>
        <v>0</v>
      </c>
      <c r="K60" s="45"/>
      <c r="AU60" s="24" t="s">
        <v>119</v>
      </c>
    </row>
    <row r="61" spans="2:47" s="8" customFormat="1" ht="24.95" customHeight="1">
      <c r="B61" s="142"/>
      <c r="C61" s="143"/>
      <c r="D61" s="144" t="s">
        <v>120</v>
      </c>
      <c r="E61" s="145"/>
      <c r="F61" s="145"/>
      <c r="G61" s="145"/>
      <c r="H61" s="145"/>
      <c r="I61" s="146"/>
      <c r="J61" s="147">
        <f>J96</f>
        <v>0</v>
      </c>
      <c r="K61" s="148"/>
    </row>
    <row r="62" spans="2:47" s="9" customFormat="1" ht="19.899999999999999" customHeight="1">
      <c r="B62" s="149"/>
      <c r="C62" s="150"/>
      <c r="D62" s="151" t="s">
        <v>122</v>
      </c>
      <c r="E62" s="152"/>
      <c r="F62" s="152"/>
      <c r="G62" s="152"/>
      <c r="H62" s="152"/>
      <c r="I62" s="153"/>
      <c r="J62" s="154">
        <f>J97</f>
        <v>0</v>
      </c>
      <c r="K62" s="155"/>
    </row>
    <row r="63" spans="2:47" s="9" customFormat="1" ht="19.899999999999999" customHeight="1">
      <c r="B63" s="149"/>
      <c r="C63" s="150"/>
      <c r="D63" s="151" t="s">
        <v>565</v>
      </c>
      <c r="E63" s="152"/>
      <c r="F63" s="152"/>
      <c r="G63" s="152"/>
      <c r="H63" s="152"/>
      <c r="I63" s="153"/>
      <c r="J63" s="154">
        <f>J102</f>
        <v>0</v>
      </c>
      <c r="K63" s="155"/>
    </row>
    <row r="64" spans="2:47" s="9" customFormat="1" ht="19.899999999999999" customHeight="1">
      <c r="B64" s="149"/>
      <c r="C64" s="150"/>
      <c r="D64" s="151" t="s">
        <v>123</v>
      </c>
      <c r="E64" s="152"/>
      <c r="F64" s="152"/>
      <c r="G64" s="152"/>
      <c r="H64" s="152"/>
      <c r="I64" s="153"/>
      <c r="J64" s="154">
        <f>J115</f>
        <v>0</v>
      </c>
      <c r="K64" s="155"/>
    </row>
    <row r="65" spans="2:12" s="9" customFormat="1" ht="19.899999999999999" customHeight="1">
      <c r="B65" s="149"/>
      <c r="C65" s="150"/>
      <c r="D65" s="151" t="s">
        <v>566</v>
      </c>
      <c r="E65" s="152"/>
      <c r="F65" s="152"/>
      <c r="G65" s="152"/>
      <c r="H65" s="152"/>
      <c r="I65" s="153"/>
      <c r="J65" s="154">
        <f>J130</f>
        <v>0</v>
      </c>
      <c r="K65" s="155"/>
    </row>
    <row r="66" spans="2:12" s="9" customFormat="1" ht="19.899999999999999" customHeight="1">
      <c r="B66" s="149"/>
      <c r="C66" s="150"/>
      <c r="D66" s="151" t="s">
        <v>725</v>
      </c>
      <c r="E66" s="152"/>
      <c r="F66" s="152"/>
      <c r="G66" s="152"/>
      <c r="H66" s="152"/>
      <c r="I66" s="153"/>
      <c r="J66" s="154">
        <f>J136</f>
        <v>0</v>
      </c>
      <c r="K66" s="155"/>
    </row>
    <row r="67" spans="2:12" s="9" customFormat="1" ht="19.899999999999999" customHeight="1">
      <c r="B67" s="149"/>
      <c r="C67" s="150"/>
      <c r="D67" s="151" t="s">
        <v>124</v>
      </c>
      <c r="E67" s="152"/>
      <c r="F67" s="152"/>
      <c r="G67" s="152"/>
      <c r="H67" s="152"/>
      <c r="I67" s="153"/>
      <c r="J67" s="154">
        <f>J139</f>
        <v>0</v>
      </c>
      <c r="K67" s="155"/>
    </row>
    <row r="68" spans="2:12" s="9" customFormat="1" ht="19.899999999999999" customHeight="1">
      <c r="B68" s="149"/>
      <c r="C68" s="150"/>
      <c r="D68" s="151" t="s">
        <v>125</v>
      </c>
      <c r="E68" s="152"/>
      <c r="F68" s="152"/>
      <c r="G68" s="152"/>
      <c r="H68" s="152"/>
      <c r="I68" s="153"/>
      <c r="J68" s="154">
        <f>J145</f>
        <v>0</v>
      </c>
      <c r="K68" s="155"/>
    </row>
    <row r="69" spans="2:12" s="8" customFormat="1" ht="24.95" customHeight="1">
      <c r="B69" s="142"/>
      <c r="C69" s="143"/>
      <c r="D69" s="144" t="s">
        <v>126</v>
      </c>
      <c r="E69" s="145"/>
      <c r="F69" s="145"/>
      <c r="G69" s="145"/>
      <c r="H69" s="145"/>
      <c r="I69" s="146"/>
      <c r="J69" s="147">
        <f>J147</f>
        <v>0</v>
      </c>
      <c r="K69" s="148"/>
    </row>
    <row r="70" spans="2:12" s="9" customFormat="1" ht="19.899999999999999" customHeight="1">
      <c r="B70" s="149"/>
      <c r="C70" s="150"/>
      <c r="D70" s="151" t="s">
        <v>132</v>
      </c>
      <c r="E70" s="152"/>
      <c r="F70" s="152"/>
      <c r="G70" s="152"/>
      <c r="H70" s="152"/>
      <c r="I70" s="153"/>
      <c r="J70" s="154">
        <f>J148</f>
        <v>0</v>
      </c>
      <c r="K70" s="155"/>
    </row>
    <row r="71" spans="2:12" s="9" customFormat="1" ht="19.899999999999999" customHeight="1">
      <c r="B71" s="149"/>
      <c r="C71" s="150"/>
      <c r="D71" s="151" t="s">
        <v>133</v>
      </c>
      <c r="E71" s="152"/>
      <c r="F71" s="152"/>
      <c r="G71" s="152"/>
      <c r="H71" s="152"/>
      <c r="I71" s="153"/>
      <c r="J71" s="154">
        <f>J164</f>
        <v>0</v>
      </c>
      <c r="K71" s="155"/>
    </row>
    <row r="72" spans="2:12" s="9" customFormat="1" ht="19.899999999999999" customHeight="1">
      <c r="B72" s="149"/>
      <c r="C72" s="150"/>
      <c r="D72" s="151" t="s">
        <v>567</v>
      </c>
      <c r="E72" s="152"/>
      <c r="F72" s="152"/>
      <c r="G72" s="152"/>
      <c r="H72" s="152"/>
      <c r="I72" s="153"/>
      <c r="J72" s="154">
        <f>J194</f>
        <v>0</v>
      </c>
      <c r="K72" s="155"/>
    </row>
    <row r="73" spans="2:12" s="9" customFormat="1" ht="19.899999999999999" customHeight="1">
      <c r="B73" s="149"/>
      <c r="C73" s="150"/>
      <c r="D73" s="151" t="s">
        <v>726</v>
      </c>
      <c r="E73" s="152"/>
      <c r="F73" s="152"/>
      <c r="G73" s="152"/>
      <c r="H73" s="152"/>
      <c r="I73" s="153"/>
      <c r="J73" s="154">
        <f>J205</f>
        <v>0</v>
      </c>
      <c r="K73" s="155"/>
    </row>
    <row r="74" spans="2:12" s="1" customFormat="1" ht="21.75" customHeight="1">
      <c r="B74" s="41"/>
      <c r="C74" s="42"/>
      <c r="D74" s="42"/>
      <c r="E74" s="42"/>
      <c r="F74" s="42"/>
      <c r="G74" s="42"/>
      <c r="H74" s="42"/>
      <c r="I74" s="113"/>
      <c r="J74" s="42"/>
      <c r="K74" s="45"/>
    </row>
    <row r="75" spans="2:12" s="1" customFormat="1" ht="6.95" customHeight="1">
      <c r="B75" s="56"/>
      <c r="C75" s="57"/>
      <c r="D75" s="57"/>
      <c r="E75" s="57"/>
      <c r="F75" s="57"/>
      <c r="G75" s="57"/>
      <c r="H75" s="57"/>
      <c r="I75" s="134"/>
      <c r="J75" s="57"/>
      <c r="K75" s="58"/>
    </row>
    <row r="79" spans="2:12" s="1" customFormat="1" ht="6.95" customHeight="1">
      <c r="B79" s="59"/>
      <c r="C79" s="60"/>
      <c r="D79" s="60"/>
      <c r="E79" s="60"/>
      <c r="F79" s="60"/>
      <c r="G79" s="60"/>
      <c r="H79" s="60"/>
      <c r="I79" s="135"/>
      <c r="J79" s="60"/>
      <c r="K79" s="60"/>
      <c r="L79" s="41"/>
    </row>
    <row r="80" spans="2:12" s="1" customFormat="1" ht="36.950000000000003" customHeight="1">
      <c r="B80" s="41"/>
      <c r="C80" s="61" t="s">
        <v>136</v>
      </c>
      <c r="L80" s="41"/>
    </row>
    <row r="81" spans="2:63" s="1" customFormat="1" ht="6.95" customHeight="1">
      <c r="B81" s="41"/>
      <c r="L81" s="41"/>
    </row>
    <row r="82" spans="2:63" s="1" customFormat="1" ht="14.45" customHeight="1">
      <c r="B82" s="41"/>
      <c r="C82" s="63" t="s">
        <v>19</v>
      </c>
      <c r="L82" s="41"/>
    </row>
    <row r="83" spans="2:63" s="1" customFormat="1" ht="16.5" customHeight="1">
      <c r="B83" s="41"/>
      <c r="E83" s="363" t="str">
        <f>E7</f>
        <v>Snížení energetické náročnosti bytového domu, Sluneční č.p.1516, Přelouč</v>
      </c>
      <c r="F83" s="364"/>
      <c r="G83" s="364"/>
      <c r="H83" s="364"/>
      <c r="L83" s="41"/>
    </row>
    <row r="84" spans="2:63">
      <c r="B84" s="28"/>
      <c r="C84" s="63" t="s">
        <v>109</v>
      </c>
      <c r="L84" s="28"/>
    </row>
    <row r="85" spans="2:63" s="1" customFormat="1" ht="16.5" customHeight="1">
      <c r="B85" s="41"/>
      <c r="E85" s="363" t="s">
        <v>723</v>
      </c>
      <c r="F85" s="366"/>
      <c r="G85" s="366"/>
      <c r="H85" s="366"/>
      <c r="L85" s="41"/>
    </row>
    <row r="86" spans="2:63" s="1" customFormat="1" ht="14.45" customHeight="1">
      <c r="B86" s="41"/>
      <c r="C86" s="63" t="s">
        <v>111</v>
      </c>
      <c r="L86" s="41"/>
    </row>
    <row r="87" spans="2:63" s="1" customFormat="1" ht="17.25" customHeight="1">
      <c r="B87" s="41"/>
      <c r="E87" s="334" t="str">
        <f>E11</f>
        <v>03 - SO 03 Výměna oken, vnitřní parapety, záchytný systém střech</v>
      </c>
      <c r="F87" s="366"/>
      <c r="G87" s="366"/>
      <c r="H87" s="366"/>
      <c r="L87" s="41"/>
    </row>
    <row r="88" spans="2:63" s="1" customFormat="1" ht="6.95" customHeight="1">
      <c r="B88" s="41"/>
      <c r="L88" s="41"/>
    </row>
    <row r="89" spans="2:63" s="1" customFormat="1" ht="18" customHeight="1">
      <c r="B89" s="41"/>
      <c r="C89" s="63" t="s">
        <v>23</v>
      </c>
      <c r="F89" s="156" t="str">
        <f>F14</f>
        <v xml:space="preserve"> </v>
      </c>
      <c r="I89" s="157" t="s">
        <v>25</v>
      </c>
      <c r="J89" s="67" t="str">
        <f>IF(J14="","",J14)</f>
        <v>17. 4. 2018</v>
      </c>
      <c r="L89" s="41"/>
    </row>
    <row r="90" spans="2:63" s="1" customFormat="1" ht="6.95" customHeight="1">
      <c r="B90" s="41"/>
      <c r="L90" s="41"/>
    </row>
    <row r="91" spans="2:63" s="1" customFormat="1">
      <c r="B91" s="41"/>
      <c r="C91" s="63" t="s">
        <v>27</v>
      </c>
      <c r="F91" s="156" t="str">
        <f>E17</f>
        <v>Město Přelouč</v>
      </c>
      <c r="I91" s="157" t="s">
        <v>33</v>
      </c>
      <c r="J91" s="156" t="str">
        <f>E23</f>
        <v>Ing. Vítězslav Vomočil Pardubice</v>
      </c>
      <c r="L91" s="41"/>
    </row>
    <row r="92" spans="2:63" s="1" customFormat="1" ht="14.45" customHeight="1">
      <c r="B92" s="41"/>
      <c r="C92" s="63" t="s">
        <v>31</v>
      </c>
      <c r="F92" s="156" t="str">
        <f>IF(E20="","",E20)</f>
        <v/>
      </c>
      <c r="L92" s="41"/>
    </row>
    <row r="93" spans="2:63" s="1" customFormat="1" ht="10.35" customHeight="1">
      <c r="B93" s="41"/>
      <c r="L93" s="41"/>
    </row>
    <row r="94" spans="2:63" s="10" customFormat="1" ht="29.25" customHeight="1">
      <c r="B94" s="158"/>
      <c r="C94" s="159" t="s">
        <v>137</v>
      </c>
      <c r="D94" s="160" t="s">
        <v>56</v>
      </c>
      <c r="E94" s="160" t="s">
        <v>52</v>
      </c>
      <c r="F94" s="160" t="s">
        <v>138</v>
      </c>
      <c r="G94" s="160" t="s">
        <v>139</v>
      </c>
      <c r="H94" s="160" t="s">
        <v>140</v>
      </c>
      <c r="I94" s="161" t="s">
        <v>141</v>
      </c>
      <c r="J94" s="160" t="s">
        <v>117</v>
      </c>
      <c r="K94" s="162" t="s">
        <v>142</v>
      </c>
      <c r="L94" s="158"/>
      <c r="M94" s="73" t="s">
        <v>143</v>
      </c>
      <c r="N94" s="74" t="s">
        <v>41</v>
      </c>
      <c r="O94" s="74" t="s">
        <v>144</v>
      </c>
      <c r="P94" s="74" t="s">
        <v>145</v>
      </c>
      <c r="Q94" s="74" t="s">
        <v>146</v>
      </c>
      <c r="R94" s="74" t="s">
        <v>147</v>
      </c>
      <c r="S94" s="74" t="s">
        <v>148</v>
      </c>
      <c r="T94" s="75" t="s">
        <v>149</v>
      </c>
    </row>
    <row r="95" spans="2:63" s="1" customFormat="1" ht="29.25" customHeight="1">
      <c r="B95" s="41"/>
      <c r="C95" s="77" t="s">
        <v>118</v>
      </c>
      <c r="J95" s="163">
        <f>BK95</f>
        <v>0</v>
      </c>
      <c r="L95" s="41"/>
      <c r="M95" s="76"/>
      <c r="N95" s="68"/>
      <c r="O95" s="68"/>
      <c r="P95" s="164">
        <f>P96+P147</f>
        <v>0</v>
      </c>
      <c r="Q95" s="68"/>
      <c r="R95" s="164">
        <f>R96+R147</f>
        <v>1.0224152</v>
      </c>
      <c r="S95" s="68"/>
      <c r="T95" s="165">
        <f>T96+T147</f>
        <v>0.34166299999999999</v>
      </c>
      <c r="AT95" s="24" t="s">
        <v>70</v>
      </c>
      <c r="AU95" s="24" t="s">
        <v>119</v>
      </c>
      <c r="BK95" s="166">
        <f>BK96+BK147</f>
        <v>0</v>
      </c>
    </row>
    <row r="96" spans="2:63" s="11" customFormat="1" ht="37.35" customHeight="1">
      <c r="B96" s="167"/>
      <c r="D96" s="168" t="s">
        <v>70</v>
      </c>
      <c r="E96" s="169" t="s">
        <v>150</v>
      </c>
      <c r="F96" s="169" t="s">
        <v>151</v>
      </c>
      <c r="I96" s="170"/>
      <c r="J96" s="171">
        <f>BK96</f>
        <v>0</v>
      </c>
      <c r="L96" s="167"/>
      <c r="M96" s="172"/>
      <c r="N96" s="173"/>
      <c r="O96" s="173"/>
      <c r="P96" s="174">
        <f>P97+P102+P115+P130+P136+P139+P145</f>
        <v>0</v>
      </c>
      <c r="Q96" s="173"/>
      <c r="R96" s="174">
        <f>R97+R102+R115+R130+R136+R139+R145</f>
        <v>0.1731212</v>
      </c>
      <c r="S96" s="173"/>
      <c r="T96" s="175">
        <f>T97+T102+T115+T130+T136+T139+T145</f>
        <v>0.32107999999999998</v>
      </c>
      <c r="AR96" s="168" t="s">
        <v>75</v>
      </c>
      <c r="AT96" s="176" t="s">
        <v>70</v>
      </c>
      <c r="AU96" s="176" t="s">
        <v>71</v>
      </c>
      <c r="AY96" s="168" t="s">
        <v>152</v>
      </c>
      <c r="BK96" s="177">
        <f>BK97+BK102+BK115+BK130+BK136+BK139+BK145</f>
        <v>0</v>
      </c>
    </row>
    <row r="97" spans="2:65" s="11" customFormat="1" ht="19.899999999999999" customHeight="1">
      <c r="B97" s="167"/>
      <c r="D97" s="168" t="s">
        <v>70</v>
      </c>
      <c r="E97" s="178" t="s">
        <v>177</v>
      </c>
      <c r="F97" s="178" t="s">
        <v>178</v>
      </c>
      <c r="I97" s="170"/>
      <c r="J97" s="179">
        <f>BK97</f>
        <v>0</v>
      </c>
      <c r="L97" s="167"/>
      <c r="M97" s="172"/>
      <c r="N97" s="173"/>
      <c r="O97" s="173"/>
      <c r="P97" s="174">
        <f>SUM(P98:P101)</f>
        <v>0</v>
      </c>
      <c r="Q97" s="173"/>
      <c r="R97" s="174">
        <f>SUM(R98:R101)</f>
        <v>0.13767799999999999</v>
      </c>
      <c r="S97" s="173"/>
      <c r="T97" s="175">
        <f>SUM(T98:T101)</f>
        <v>0</v>
      </c>
      <c r="AR97" s="168" t="s">
        <v>75</v>
      </c>
      <c r="AT97" s="176" t="s">
        <v>70</v>
      </c>
      <c r="AU97" s="176" t="s">
        <v>75</v>
      </c>
      <c r="AY97" s="168" t="s">
        <v>152</v>
      </c>
      <c r="BK97" s="177">
        <f>SUM(BK98:BK101)</f>
        <v>0</v>
      </c>
    </row>
    <row r="98" spans="2:65" s="1" customFormat="1" ht="16.5" customHeight="1">
      <c r="B98" s="180"/>
      <c r="C98" s="181" t="s">
        <v>75</v>
      </c>
      <c r="D98" s="181" t="s">
        <v>154</v>
      </c>
      <c r="E98" s="182" t="s">
        <v>568</v>
      </c>
      <c r="F98" s="183" t="s">
        <v>569</v>
      </c>
      <c r="G98" s="184" t="s">
        <v>194</v>
      </c>
      <c r="H98" s="185">
        <v>4.0999999999999996</v>
      </c>
      <c r="I98" s="186"/>
      <c r="J98" s="187">
        <f>ROUND(I98*H98,2)</f>
        <v>0</v>
      </c>
      <c r="K98" s="183" t="s">
        <v>158</v>
      </c>
      <c r="L98" s="41"/>
      <c r="M98" s="188" t="s">
        <v>5</v>
      </c>
      <c r="N98" s="189" t="s">
        <v>43</v>
      </c>
      <c r="O98" s="42"/>
      <c r="P98" s="190">
        <f>O98*H98</f>
        <v>0</v>
      </c>
      <c r="Q98" s="190">
        <v>3.3579999999999999E-2</v>
      </c>
      <c r="R98" s="190">
        <f>Q98*H98</f>
        <v>0.13767799999999999</v>
      </c>
      <c r="S98" s="190">
        <v>0</v>
      </c>
      <c r="T98" s="191">
        <f>S98*H98</f>
        <v>0</v>
      </c>
      <c r="AR98" s="24" t="s">
        <v>159</v>
      </c>
      <c r="AT98" s="24" t="s">
        <v>154</v>
      </c>
      <c r="AU98" s="24" t="s">
        <v>82</v>
      </c>
      <c r="AY98" s="24" t="s">
        <v>152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24" t="s">
        <v>82</v>
      </c>
      <c r="BK98" s="192">
        <f>ROUND(I98*H98,2)</f>
        <v>0</v>
      </c>
      <c r="BL98" s="24" t="s">
        <v>159</v>
      </c>
      <c r="BM98" s="24" t="s">
        <v>727</v>
      </c>
    </row>
    <row r="99" spans="2:65" s="12" customFormat="1" ht="13.5">
      <c r="B99" s="193"/>
      <c r="D99" s="194" t="s">
        <v>161</v>
      </c>
      <c r="E99" s="195" t="s">
        <v>5</v>
      </c>
      <c r="F99" s="196" t="s">
        <v>728</v>
      </c>
      <c r="H99" s="197">
        <v>0.6</v>
      </c>
      <c r="I99" s="198"/>
      <c r="L99" s="193"/>
      <c r="M99" s="199"/>
      <c r="N99" s="200"/>
      <c r="O99" s="200"/>
      <c r="P99" s="200"/>
      <c r="Q99" s="200"/>
      <c r="R99" s="200"/>
      <c r="S99" s="200"/>
      <c r="T99" s="201"/>
      <c r="AT99" s="195" t="s">
        <v>161</v>
      </c>
      <c r="AU99" s="195" t="s">
        <v>82</v>
      </c>
      <c r="AV99" s="12" t="s">
        <v>82</v>
      </c>
      <c r="AW99" s="12" t="s">
        <v>35</v>
      </c>
      <c r="AX99" s="12" t="s">
        <v>71</v>
      </c>
      <c r="AY99" s="195" t="s">
        <v>152</v>
      </c>
    </row>
    <row r="100" spans="2:65" s="12" customFormat="1" ht="13.5">
      <c r="B100" s="193"/>
      <c r="D100" s="194" t="s">
        <v>161</v>
      </c>
      <c r="E100" s="195" t="s">
        <v>5</v>
      </c>
      <c r="F100" s="196" t="s">
        <v>729</v>
      </c>
      <c r="H100" s="197">
        <v>3.5</v>
      </c>
      <c r="I100" s="198"/>
      <c r="L100" s="193"/>
      <c r="M100" s="199"/>
      <c r="N100" s="200"/>
      <c r="O100" s="200"/>
      <c r="P100" s="200"/>
      <c r="Q100" s="200"/>
      <c r="R100" s="200"/>
      <c r="S100" s="200"/>
      <c r="T100" s="201"/>
      <c r="AT100" s="195" t="s">
        <v>161</v>
      </c>
      <c r="AU100" s="195" t="s">
        <v>82</v>
      </c>
      <c r="AV100" s="12" t="s">
        <v>82</v>
      </c>
      <c r="AW100" s="12" t="s">
        <v>35</v>
      </c>
      <c r="AX100" s="12" t="s">
        <v>71</v>
      </c>
      <c r="AY100" s="195" t="s">
        <v>152</v>
      </c>
    </row>
    <row r="101" spans="2:65" s="13" customFormat="1" ht="13.5">
      <c r="B101" s="202"/>
      <c r="D101" s="194" t="s">
        <v>161</v>
      </c>
      <c r="E101" s="203" t="s">
        <v>5</v>
      </c>
      <c r="F101" s="204" t="s">
        <v>164</v>
      </c>
      <c r="H101" s="205">
        <v>4.0999999999999996</v>
      </c>
      <c r="I101" s="206"/>
      <c r="L101" s="202"/>
      <c r="M101" s="207"/>
      <c r="N101" s="208"/>
      <c r="O101" s="208"/>
      <c r="P101" s="208"/>
      <c r="Q101" s="208"/>
      <c r="R101" s="208"/>
      <c r="S101" s="208"/>
      <c r="T101" s="209"/>
      <c r="AT101" s="203" t="s">
        <v>161</v>
      </c>
      <c r="AU101" s="203" t="s">
        <v>82</v>
      </c>
      <c r="AV101" s="13" t="s">
        <v>159</v>
      </c>
      <c r="AW101" s="13" t="s">
        <v>35</v>
      </c>
      <c r="AX101" s="13" t="s">
        <v>75</v>
      </c>
      <c r="AY101" s="203" t="s">
        <v>152</v>
      </c>
    </row>
    <row r="102" spans="2:65" s="11" customFormat="1" ht="29.85" customHeight="1">
      <c r="B102" s="167"/>
      <c r="D102" s="168" t="s">
        <v>70</v>
      </c>
      <c r="E102" s="178" t="s">
        <v>486</v>
      </c>
      <c r="F102" s="178" t="s">
        <v>575</v>
      </c>
      <c r="I102" s="170"/>
      <c r="J102" s="179">
        <f>BK102</f>
        <v>0</v>
      </c>
      <c r="L102" s="167"/>
      <c r="M102" s="172"/>
      <c r="N102" s="173"/>
      <c r="O102" s="173"/>
      <c r="P102" s="174">
        <f>SUM(P103:P114)</f>
        <v>0</v>
      </c>
      <c r="Q102" s="173"/>
      <c r="R102" s="174">
        <f>SUM(R103:R114)</f>
        <v>2.5591199999999998E-2</v>
      </c>
      <c r="S102" s="173"/>
      <c r="T102" s="175">
        <f>SUM(T103:T114)</f>
        <v>0</v>
      </c>
      <c r="AR102" s="168" t="s">
        <v>75</v>
      </c>
      <c r="AT102" s="176" t="s">
        <v>70</v>
      </c>
      <c r="AU102" s="176" t="s">
        <v>75</v>
      </c>
      <c r="AY102" s="168" t="s">
        <v>152</v>
      </c>
      <c r="BK102" s="177">
        <f>SUM(BK103:BK114)</f>
        <v>0</v>
      </c>
    </row>
    <row r="103" spans="2:65" s="1" customFormat="1" ht="16.5" customHeight="1">
      <c r="B103" s="180"/>
      <c r="C103" s="181" t="s">
        <v>82</v>
      </c>
      <c r="D103" s="181" t="s">
        <v>154</v>
      </c>
      <c r="E103" s="182" t="s">
        <v>576</v>
      </c>
      <c r="F103" s="183" t="s">
        <v>577</v>
      </c>
      <c r="G103" s="184" t="s">
        <v>275</v>
      </c>
      <c r="H103" s="185">
        <v>16.399999999999999</v>
      </c>
      <c r="I103" s="186"/>
      <c r="J103" s="187">
        <f>ROUND(I103*H103,2)</f>
        <v>0</v>
      </c>
      <c r="K103" s="183" t="s">
        <v>158</v>
      </c>
      <c r="L103" s="41"/>
      <c r="M103" s="188" t="s">
        <v>5</v>
      </c>
      <c r="N103" s="189" t="s">
        <v>43</v>
      </c>
      <c r="O103" s="42"/>
      <c r="P103" s="190">
        <f>O103*H103</f>
        <v>0</v>
      </c>
      <c r="Q103" s="190">
        <v>1.5E-3</v>
      </c>
      <c r="R103" s="190">
        <f>Q103*H103</f>
        <v>2.4599999999999997E-2</v>
      </c>
      <c r="S103" s="190">
        <v>0</v>
      </c>
      <c r="T103" s="191">
        <f>S103*H103</f>
        <v>0</v>
      </c>
      <c r="AR103" s="24" t="s">
        <v>159</v>
      </c>
      <c r="AT103" s="24" t="s">
        <v>154</v>
      </c>
      <c r="AU103" s="24" t="s">
        <v>82</v>
      </c>
      <c r="AY103" s="24" t="s">
        <v>152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24" t="s">
        <v>82</v>
      </c>
      <c r="BK103" s="192">
        <f>ROUND(I103*H103,2)</f>
        <v>0</v>
      </c>
      <c r="BL103" s="24" t="s">
        <v>159</v>
      </c>
      <c r="BM103" s="24" t="s">
        <v>730</v>
      </c>
    </row>
    <row r="104" spans="2:65" s="1" customFormat="1" ht="27">
      <c r="B104" s="41"/>
      <c r="D104" s="194" t="s">
        <v>169</v>
      </c>
      <c r="F104" s="210" t="s">
        <v>579</v>
      </c>
      <c r="I104" s="211"/>
      <c r="L104" s="41"/>
      <c r="M104" s="212"/>
      <c r="N104" s="42"/>
      <c r="O104" s="42"/>
      <c r="P104" s="42"/>
      <c r="Q104" s="42"/>
      <c r="R104" s="42"/>
      <c r="S104" s="42"/>
      <c r="T104" s="70"/>
      <c r="AT104" s="24" t="s">
        <v>169</v>
      </c>
      <c r="AU104" s="24" t="s">
        <v>82</v>
      </c>
    </row>
    <row r="105" spans="2:65" s="12" customFormat="1" ht="13.5">
      <c r="B105" s="193"/>
      <c r="D105" s="194" t="s">
        <v>161</v>
      </c>
      <c r="E105" s="195" t="s">
        <v>5</v>
      </c>
      <c r="F105" s="196" t="s">
        <v>731</v>
      </c>
      <c r="H105" s="197">
        <v>2.4</v>
      </c>
      <c r="I105" s="198"/>
      <c r="L105" s="193"/>
      <c r="M105" s="199"/>
      <c r="N105" s="200"/>
      <c r="O105" s="200"/>
      <c r="P105" s="200"/>
      <c r="Q105" s="200"/>
      <c r="R105" s="200"/>
      <c r="S105" s="200"/>
      <c r="T105" s="201"/>
      <c r="AT105" s="195" t="s">
        <v>161</v>
      </c>
      <c r="AU105" s="195" t="s">
        <v>82</v>
      </c>
      <c r="AV105" s="12" t="s">
        <v>82</v>
      </c>
      <c r="AW105" s="12" t="s">
        <v>35</v>
      </c>
      <c r="AX105" s="12" t="s">
        <v>71</v>
      </c>
      <c r="AY105" s="195" t="s">
        <v>152</v>
      </c>
    </row>
    <row r="106" spans="2:65" s="12" customFormat="1" ht="13.5">
      <c r="B106" s="193"/>
      <c r="D106" s="194" t="s">
        <v>161</v>
      </c>
      <c r="E106" s="195" t="s">
        <v>5</v>
      </c>
      <c r="F106" s="196" t="s">
        <v>732</v>
      </c>
      <c r="H106" s="197">
        <v>14</v>
      </c>
      <c r="I106" s="198"/>
      <c r="L106" s="193"/>
      <c r="M106" s="199"/>
      <c r="N106" s="200"/>
      <c r="O106" s="200"/>
      <c r="P106" s="200"/>
      <c r="Q106" s="200"/>
      <c r="R106" s="200"/>
      <c r="S106" s="200"/>
      <c r="T106" s="201"/>
      <c r="AT106" s="195" t="s">
        <v>161</v>
      </c>
      <c r="AU106" s="195" t="s">
        <v>82</v>
      </c>
      <c r="AV106" s="12" t="s">
        <v>82</v>
      </c>
      <c r="AW106" s="12" t="s">
        <v>35</v>
      </c>
      <c r="AX106" s="12" t="s">
        <v>71</v>
      </c>
      <c r="AY106" s="195" t="s">
        <v>152</v>
      </c>
    </row>
    <row r="107" spans="2:65" s="13" customFormat="1" ht="13.5">
      <c r="B107" s="202"/>
      <c r="D107" s="194" t="s">
        <v>161</v>
      </c>
      <c r="E107" s="203" t="s">
        <v>5</v>
      </c>
      <c r="F107" s="204" t="s">
        <v>164</v>
      </c>
      <c r="H107" s="205">
        <v>16.399999999999999</v>
      </c>
      <c r="I107" s="206"/>
      <c r="L107" s="202"/>
      <c r="M107" s="207"/>
      <c r="N107" s="208"/>
      <c r="O107" s="208"/>
      <c r="P107" s="208"/>
      <c r="Q107" s="208"/>
      <c r="R107" s="208"/>
      <c r="S107" s="208"/>
      <c r="T107" s="209"/>
      <c r="AT107" s="203" t="s">
        <v>161</v>
      </c>
      <c r="AU107" s="203" t="s">
        <v>82</v>
      </c>
      <c r="AV107" s="13" t="s">
        <v>159</v>
      </c>
      <c r="AW107" s="13" t="s">
        <v>35</v>
      </c>
      <c r="AX107" s="13" t="s">
        <v>75</v>
      </c>
      <c r="AY107" s="203" t="s">
        <v>152</v>
      </c>
    </row>
    <row r="108" spans="2:65" s="1" customFormat="1" ht="16.5" customHeight="1">
      <c r="B108" s="180"/>
      <c r="C108" s="181" t="s">
        <v>87</v>
      </c>
      <c r="D108" s="181" t="s">
        <v>154</v>
      </c>
      <c r="E108" s="182" t="s">
        <v>584</v>
      </c>
      <c r="F108" s="183" t="s">
        <v>585</v>
      </c>
      <c r="G108" s="184" t="s">
        <v>275</v>
      </c>
      <c r="H108" s="185">
        <v>23.6</v>
      </c>
      <c r="I108" s="186"/>
      <c r="J108" s="187">
        <f>ROUND(I108*H108,2)</f>
        <v>0</v>
      </c>
      <c r="K108" s="183" t="s">
        <v>158</v>
      </c>
      <c r="L108" s="41"/>
      <c r="M108" s="188" t="s">
        <v>5</v>
      </c>
      <c r="N108" s="189" t="s">
        <v>43</v>
      </c>
      <c r="O108" s="42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AR108" s="24" t="s">
        <v>159</v>
      </c>
      <c r="AT108" s="24" t="s">
        <v>154</v>
      </c>
      <c r="AU108" s="24" t="s">
        <v>82</v>
      </c>
      <c r="AY108" s="24" t="s">
        <v>152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24" t="s">
        <v>82</v>
      </c>
      <c r="BK108" s="192">
        <f>ROUND(I108*H108,2)</f>
        <v>0</v>
      </c>
      <c r="BL108" s="24" t="s">
        <v>159</v>
      </c>
      <c r="BM108" s="24" t="s">
        <v>733</v>
      </c>
    </row>
    <row r="109" spans="2:65" s="1" customFormat="1" ht="27">
      <c r="B109" s="41"/>
      <c r="D109" s="194" t="s">
        <v>169</v>
      </c>
      <c r="F109" s="210" t="s">
        <v>587</v>
      </c>
      <c r="I109" s="211"/>
      <c r="L109" s="41"/>
      <c r="M109" s="212"/>
      <c r="N109" s="42"/>
      <c r="O109" s="42"/>
      <c r="P109" s="42"/>
      <c r="Q109" s="42"/>
      <c r="R109" s="42"/>
      <c r="S109" s="42"/>
      <c r="T109" s="70"/>
      <c r="AT109" s="24" t="s">
        <v>169</v>
      </c>
      <c r="AU109" s="24" t="s">
        <v>82</v>
      </c>
    </row>
    <row r="110" spans="2:65" s="12" customFormat="1" ht="13.5">
      <c r="B110" s="193"/>
      <c r="D110" s="194" t="s">
        <v>161</v>
      </c>
      <c r="E110" s="195" t="s">
        <v>5</v>
      </c>
      <c r="F110" s="196" t="s">
        <v>734</v>
      </c>
      <c r="H110" s="197">
        <v>3.6</v>
      </c>
      <c r="I110" s="198"/>
      <c r="L110" s="193"/>
      <c r="M110" s="199"/>
      <c r="N110" s="200"/>
      <c r="O110" s="200"/>
      <c r="P110" s="200"/>
      <c r="Q110" s="200"/>
      <c r="R110" s="200"/>
      <c r="S110" s="200"/>
      <c r="T110" s="201"/>
      <c r="AT110" s="195" t="s">
        <v>161</v>
      </c>
      <c r="AU110" s="195" t="s">
        <v>82</v>
      </c>
      <c r="AV110" s="12" t="s">
        <v>82</v>
      </c>
      <c r="AW110" s="12" t="s">
        <v>35</v>
      </c>
      <c r="AX110" s="12" t="s">
        <v>71</v>
      </c>
      <c r="AY110" s="195" t="s">
        <v>152</v>
      </c>
    </row>
    <row r="111" spans="2:65" s="12" customFormat="1" ht="13.5">
      <c r="B111" s="193"/>
      <c r="D111" s="194" t="s">
        <v>161</v>
      </c>
      <c r="E111" s="195" t="s">
        <v>5</v>
      </c>
      <c r="F111" s="196" t="s">
        <v>735</v>
      </c>
      <c r="H111" s="197">
        <v>20</v>
      </c>
      <c r="I111" s="198"/>
      <c r="L111" s="193"/>
      <c r="M111" s="199"/>
      <c r="N111" s="200"/>
      <c r="O111" s="200"/>
      <c r="P111" s="200"/>
      <c r="Q111" s="200"/>
      <c r="R111" s="200"/>
      <c r="S111" s="200"/>
      <c r="T111" s="201"/>
      <c r="AT111" s="195" t="s">
        <v>161</v>
      </c>
      <c r="AU111" s="195" t="s">
        <v>82</v>
      </c>
      <c r="AV111" s="12" t="s">
        <v>82</v>
      </c>
      <c r="AW111" s="12" t="s">
        <v>35</v>
      </c>
      <c r="AX111" s="12" t="s">
        <v>71</v>
      </c>
      <c r="AY111" s="195" t="s">
        <v>152</v>
      </c>
    </row>
    <row r="112" spans="2:65" s="13" customFormat="1" ht="13.5">
      <c r="B112" s="202"/>
      <c r="D112" s="194" t="s">
        <v>161</v>
      </c>
      <c r="E112" s="203" t="s">
        <v>5</v>
      </c>
      <c r="F112" s="204" t="s">
        <v>164</v>
      </c>
      <c r="H112" s="205">
        <v>23.6</v>
      </c>
      <c r="I112" s="206"/>
      <c r="L112" s="202"/>
      <c r="M112" s="207"/>
      <c r="N112" s="208"/>
      <c r="O112" s="208"/>
      <c r="P112" s="208"/>
      <c r="Q112" s="208"/>
      <c r="R112" s="208"/>
      <c r="S112" s="208"/>
      <c r="T112" s="209"/>
      <c r="AT112" s="203" t="s">
        <v>161</v>
      </c>
      <c r="AU112" s="203" t="s">
        <v>82</v>
      </c>
      <c r="AV112" s="13" t="s">
        <v>159</v>
      </c>
      <c r="AW112" s="13" t="s">
        <v>35</v>
      </c>
      <c r="AX112" s="13" t="s">
        <v>75</v>
      </c>
      <c r="AY112" s="203" t="s">
        <v>152</v>
      </c>
    </row>
    <row r="113" spans="2:65" s="1" customFormat="1" ht="16.5" customHeight="1">
      <c r="B113" s="180"/>
      <c r="C113" s="213" t="s">
        <v>159</v>
      </c>
      <c r="D113" s="213" t="s">
        <v>259</v>
      </c>
      <c r="E113" s="214" t="s">
        <v>592</v>
      </c>
      <c r="F113" s="215" t="s">
        <v>593</v>
      </c>
      <c r="G113" s="216" t="s">
        <v>275</v>
      </c>
      <c r="H113" s="217">
        <v>24.78</v>
      </c>
      <c r="I113" s="218"/>
      <c r="J113" s="219">
        <f>ROUND(I113*H113,2)</f>
        <v>0</v>
      </c>
      <c r="K113" s="215" t="s">
        <v>158</v>
      </c>
      <c r="L113" s="220"/>
      <c r="M113" s="221" t="s">
        <v>5</v>
      </c>
      <c r="N113" s="222" t="s">
        <v>43</v>
      </c>
      <c r="O113" s="42"/>
      <c r="P113" s="190">
        <f>O113*H113</f>
        <v>0</v>
      </c>
      <c r="Q113" s="190">
        <v>4.0000000000000003E-5</v>
      </c>
      <c r="R113" s="190">
        <f>Q113*H113</f>
        <v>9.9120000000000002E-4</v>
      </c>
      <c r="S113" s="190">
        <v>0</v>
      </c>
      <c r="T113" s="191">
        <f>S113*H113</f>
        <v>0</v>
      </c>
      <c r="AR113" s="24" t="s">
        <v>202</v>
      </c>
      <c r="AT113" s="24" t="s">
        <v>259</v>
      </c>
      <c r="AU113" s="24" t="s">
        <v>82</v>
      </c>
      <c r="AY113" s="24" t="s">
        <v>152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24" t="s">
        <v>82</v>
      </c>
      <c r="BK113" s="192">
        <f>ROUND(I113*H113,2)</f>
        <v>0</v>
      </c>
      <c r="BL113" s="24" t="s">
        <v>159</v>
      </c>
      <c r="BM113" s="24" t="s">
        <v>736</v>
      </c>
    </row>
    <row r="114" spans="2:65" s="12" customFormat="1" ht="13.5">
      <c r="B114" s="193"/>
      <c r="D114" s="194" t="s">
        <v>161</v>
      </c>
      <c r="E114" s="195" t="s">
        <v>5</v>
      </c>
      <c r="F114" s="196" t="s">
        <v>737</v>
      </c>
      <c r="H114" s="197">
        <v>24.78</v>
      </c>
      <c r="I114" s="198"/>
      <c r="L114" s="193"/>
      <c r="M114" s="199"/>
      <c r="N114" s="200"/>
      <c r="O114" s="200"/>
      <c r="P114" s="200"/>
      <c r="Q114" s="200"/>
      <c r="R114" s="200"/>
      <c r="S114" s="200"/>
      <c r="T114" s="201"/>
      <c r="AT114" s="195" t="s">
        <v>161</v>
      </c>
      <c r="AU114" s="195" t="s">
        <v>82</v>
      </c>
      <c r="AV114" s="12" t="s">
        <v>82</v>
      </c>
      <c r="AW114" s="12" t="s">
        <v>35</v>
      </c>
      <c r="AX114" s="12" t="s">
        <v>75</v>
      </c>
      <c r="AY114" s="195" t="s">
        <v>152</v>
      </c>
    </row>
    <row r="115" spans="2:65" s="11" customFormat="1" ht="29.85" customHeight="1">
      <c r="B115" s="167"/>
      <c r="D115" s="168" t="s">
        <v>70</v>
      </c>
      <c r="E115" s="178" t="s">
        <v>190</v>
      </c>
      <c r="F115" s="178" t="s">
        <v>191</v>
      </c>
      <c r="I115" s="170"/>
      <c r="J115" s="179">
        <f>BK115</f>
        <v>0</v>
      </c>
      <c r="L115" s="167"/>
      <c r="M115" s="172"/>
      <c r="N115" s="173"/>
      <c r="O115" s="173"/>
      <c r="P115" s="174">
        <f>SUM(P116:P129)</f>
        <v>0</v>
      </c>
      <c r="Q115" s="173"/>
      <c r="R115" s="174">
        <f>SUM(R116:R129)</f>
        <v>7.2000000000000007E-3</v>
      </c>
      <c r="S115" s="173"/>
      <c r="T115" s="175">
        <f>SUM(T116:T129)</f>
        <v>0.32107999999999998</v>
      </c>
      <c r="AR115" s="168" t="s">
        <v>75</v>
      </c>
      <c r="AT115" s="176" t="s">
        <v>70</v>
      </c>
      <c r="AU115" s="176" t="s">
        <v>75</v>
      </c>
      <c r="AY115" s="168" t="s">
        <v>152</v>
      </c>
      <c r="BK115" s="177">
        <f>SUM(BK116:BK129)</f>
        <v>0</v>
      </c>
    </row>
    <row r="116" spans="2:65" s="1" customFormat="1" ht="16.5" customHeight="1">
      <c r="B116" s="180"/>
      <c r="C116" s="181" t="s">
        <v>185</v>
      </c>
      <c r="D116" s="181" t="s">
        <v>154</v>
      </c>
      <c r="E116" s="182" t="s">
        <v>596</v>
      </c>
      <c r="F116" s="183" t="s">
        <v>597</v>
      </c>
      <c r="G116" s="184" t="s">
        <v>194</v>
      </c>
      <c r="H116" s="185">
        <v>180</v>
      </c>
      <c r="I116" s="186"/>
      <c r="J116" s="187">
        <f>ROUND(I116*H116,2)</f>
        <v>0</v>
      </c>
      <c r="K116" s="183" t="s">
        <v>158</v>
      </c>
      <c r="L116" s="41"/>
      <c r="M116" s="188" t="s">
        <v>5</v>
      </c>
      <c r="N116" s="189" t="s">
        <v>43</v>
      </c>
      <c r="O116" s="42"/>
      <c r="P116" s="190">
        <f>O116*H116</f>
        <v>0</v>
      </c>
      <c r="Q116" s="190">
        <v>4.0000000000000003E-5</v>
      </c>
      <c r="R116" s="190">
        <f>Q116*H116</f>
        <v>7.2000000000000007E-3</v>
      </c>
      <c r="S116" s="190">
        <v>0</v>
      </c>
      <c r="T116" s="191">
        <f>S116*H116</f>
        <v>0</v>
      </c>
      <c r="AR116" s="24" t="s">
        <v>159</v>
      </c>
      <c r="AT116" s="24" t="s">
        <v>154</v>
      </c>
      <c r="AU116" s="24" t="s">
        <v>82</v>
      </c>
      <c r="AY116" s="24" t="s">
        <v>152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24" t="s">
        <v>82</v>
      </c>
      <c r="BK116" s="192">
        <f>ROUND(I116*H116,2)</f>
        <v>0</v>
      </c>
      <c r="BL116" s="24" t="s">
        <v>159</v>
      </c>
      <c r="BM116" s="24" t="s">
        <v>738</v>
      </c>
    </row>
    <row r="117" spans="2:65" s="1" customFormat="1" ht="27">
      <c r="B117" s="41"/>
      <c r="D117" s="194" t="s">
        <v>169</v>
      </c>
      <c r="F117" s="210" t="s">
        <v>599</v>
      </c>
      <c r="I117" s="211"/>
      <c r="L117" s="41"/>
      <c r="M117" s="212"/>
      <c r="N117" s="42"/>
      <c r="O117" s="42"/>
      <c r="P117" s="42"/>
      <c r="Q117" s="42"/>
      <c r="R117" s="42"/>
      <c r="S117" s="42"/>
      <c r="T117" s="70"/>
      <c r="AT117" s="24" t="s">
        <v>169</v>
      </c>
      <c r="AU117" s="24" t="s">
        <v>82</v>
      </c>
    </row>
    <row r="118" spans="2:65" s="12" customFormat="1" ht="13.5">
      <c r="B118" s="193"/>
      <c r="D118" s="194" t="s">
        <v>161</v>
      </c>
      <c r="E118" s="195" t="s">
        <v>5</v>
      </c>
      <c r="F118" s="196" t="s">
        <v>739</v>
      </c>
      <c r="H118" s="197">
        <v>180</v>
      </c>
      <c r="I118" s="198"/>
      <c r="L118" s="193"/>
      <c r="M118" s="199"/>
      <c r="N118" s="200"/>
      <c r="O118" s="200"/>
      <c r="P118" s="200"/>
      <c r="Q118" s="200"/>
      <c r="R118" s="200"/>
      <c r="S118" s="200"/>
      <c r="T118" s="201"/>
      <c r="AT118" s="195" t="s">
        <v>161</v>
      </c>
      <c r="AU118" s="195" t="s">
        <v>82</v>
      </c>
      <c r="AV118" s="12" t="s">
        <v>82</v>
      </c>
      <c r="AW118" s="12" t="s">
        <v>35</v>
      </c>
      <c r="AX118" s="12" t="s">
        <v>71</v>
      </c>
      <c r="AY118" s="195" t="s">
        <v>152</v>
      </c>
    </row>
    <row r="119" spans="2:65" s="13" customFormat="1" ht="13.5">
      <c r="B119" s="202"/>
      <c r="D119" s="194" t="s">
        <v>161</v>
      </c>
      <c r="E119" s="203" t="s">
        <v>5</v>
      </c>
      <c r="F119" s="204" t="s">
        <v>164</v>
      </c>
      <c r="H119" s="205">
        <v>180</v>
      </c>
      <c r="I119" s="206"/>
      <c r="L119" s="202"/>
      <c r="M119" s="207"/>
      <c r="N119" s="208"/>
      <c r="O119" s="208"/>
      <c r="P119" s="208"/>
      <c r="Q119" s="208"/>
      <c r="R119" s="208"/>
      <c r="S119" s="208"/>
      <c r="T119" s="209"/>
      <c r="AT119" s="203" t="s">
        <v>161</v>
      </c>
      <c r="AU119" s="203" t="s">
        <v>82</v>
      </c>
      <c r="AV119" s="13" t="s">
        <v>159</v>
      </c>
      <c r="AW119" s="13" t="s">
        <v>35</v>
      </c>
      <c r="AX119" s="13" t="s">
        <v>75</v>
      </c>
      <c r="AY119" s="203" t="s">
        <v>152</v>
      </c>
    </row>
    <row r="120" spans="2:65" s="1" customFormat="1" ht="16.5" customHeight="1">
      <c r="B120" s="180"/>
      <c r="C120" s="181" t="s">
        <v>177</v>
      </c>
      <c r="D120" s="181" t="s">
        <v>154</v>
      </c>
      <c r="E120" s="182" t="s">
        <v>603</v>
      </c>
      <c r="F120" s="183" t="s">
        <v>604</v>
      </c>
      <c r="G120" s="184" t="s">
        <v>194</v>
      </c>
      <c r="H120" s="185">
        <v>2.76</v>
      </c>
      <c r="I120" s="186"/>
      <c r="J120" s="187">
        <f>ROUND(I120*H120,2)</f>
        <v>0</v>
      </c>
      <c r="K120" s="183" t="s">
        <v>158</v>
      </c>
      <c r="L120" s="41"/>
      <c r="M120" s="188" t="s">
        <v>5</v>
      </c>
      <c r="N120" s="189" t="s">
        <v>43</v>
      </c>
      <c r="O120" s="42"/>
      <c r="P120" s="190">
        <f>O120*H120</f>
        <v>0</v>
      </c>
      <c r="Q120" s="190">
        <v>0</v>
      </c>
      <c r="R120" s="190">
        <f>Q120*H120</f>
        <v>0</v>
      </c>
      <c r="S120" s="190">
        <v>4.8000000000000001E-2</v>
      </c>
      <c r="T120" s="191">
        <f>S120*H120</f>
        <v>0.13247999999999999</v>
      </c>
      <c r="AR120" s="24" t="s">
        <v>159</v>
      </c>
      <c r="AT120" s="24" t="s">
        <v>154</v>
      </c>
      <c r="AU120" s="24" t="s">
        <v>82</v>
      </c>
      <c r="AY120" s="24" t="s">
        <v>152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24" t="s">
        <v>82</v>
      </c>
      <c r="BK120" s="192">
        <f>ROUND(I120*H120,2)</f>
        <v>0</v>
      </c>
      <c r="BL120" s="24" t="s">
        <v>159</v>
      </c>
      <c r="BM120" s="24" t="s">
        <v>740</v>
      </c>
    </row>
    <row r="121" spans="2:65" s="1" customFormat="1" ht="27">
      <c r="B121" s="41"/>
      <c r="D121" s="194" t="s">
        <v>169</v>
      </c>
      <c r="F121" s="210" t="s">
        <v>606</v>
      </c>
      <c r="I121" s="211"/>
      <c r="L121" s="41"/>
      <c r="M121" s="212"/>
      <c r="N121" s="42"/>
      <c r="O121" s="42"/>
      <c r="P121" s="42"/>
      <c r="Q121" s="42"/>
      <c r="R121" s="42"/>
      <c r="S121" s="42"/>
      <c r="T121" s="70"/>
      <c r="AT121" s="24" t="s">
        <v>169</v>
      </c>
      <c r="AU121" s="24" t="s">
        <v>82</v>
      </c>
    </row>
    <row r="122" spans="2:65" s="12" customFormat="1" ht="13.5">
      <c r="B122" s="193"/>
      <c r="D122" s="194" t="s">
        <v>161</v>
      </c>
      <c r="E122" s="195" t="s">
        <v>5</v>
      </c>
      <c r="F122" s="196" t="s">
        <v>741</v>
      </c>
      <c r="H122" s="197">
        <v>0.36</v>
      </c>
      <c r="I122" s="198"/>
      <c r="L122" s="193"/>
      <c r="M122" s="199"/>
      <c r="N122" s="200"/>
      <c r="O122" s="200"/>
      <c r="P122" s="200"/>
      <c r="Q122" s="200"/>
      <c r="R122" s="200"/>
      <c r="S122" s="200"/>
      <c r="T122" s="201"/>
      <c r="AT122" s="195" t="s">
        <v>161</v>
      </c>
      <c r="AU122" s="195" t="s">
        <v>82</v>
      </c>
      <c r="AV122" s="12" t="s">
        <v>82</v>
      </c>
      <c r="AW122" s="12" t="s">
        <v>35</v>
      </c>
      <c r="AX122" s="12" t="s">
        <v>71</v>
      </c>
      <c r="AY122" s="195" t="s">
        <v>152</v>
      </c>
    </row>
    <row r="123" spans="2:65" s="12" customFormat="1" ht="13.5">
      <c r="B123" s="193"/>
      <c r="D123" s="194" t="s">
        <v>161</v>
      </c>
      <c r="E123" s="195" t="s">
        <v>5</v>
      </c>
      <c r="F123" s="196" t="s">
        <v>742</v>
      </c>
      <c r="H123" s="197">
        <v>2.4</v>
      </c>
      <c r="I123" s="198"/>
      <c r="L123" s="193"/>
      <c r="M123" s="199"/>
      <c r="N123" s="200"/>
      <c r="O123" s="200"/>
      <c r="P123" s="200"/>
      <c r="Q123" s="200"/>
      <c r="R123" s="200"/>
      <c r="S123" s="200"/>
      <c r="T123" s="201"/>
      <c r="AT123" s="195" t="s">
        <v>161</v>
      </c>
      <c r="AU123" s="195" t="s">
        <v>82</v>
      </c>
      <c r="AV123" s="12" t="s">
        <v>82</v>
      </c>
      <c r="AW123" s="12" t="s">
        <v>35</v>
      </c>
      <c r="AX123" s="12" t="s">
        <v>71</v>
      </c>
      <c r="AY123" s="195" t="s">
        <v>152</v>
      </c>
    </row>
    <row r="124" spans="2:65" s="13" customFormat="1" ht="13.5">
      <c r="B124" s="202"/>
      <c r="D124" s="194" t="s">
        <v>161</v>
      </c>
      <c r="E124" s="203" t="s">
        <v>5</v>
      </c>
      <c r="F124" s="204" t="s">
        <v>164</v>
      </c>
      <c r="H124" s="205">
        <v>2.76</v>
      </c>
      <c r="I124" s="206"/>
      <c r="L124" s="202"/>
      <c r="M124" s="207"/>
      <c r="N124" s="208"/>
      <c r="O124" s="208"/>
      <c r="P124" s="208"/>
      <c r="Q124" s="208"/>
      <c r="R124" s="208"/>
      <c r="S124" s="208"/>
      <c r="T124" s="209"/>
      <c r="AT124" s="203" t="s">
        <v>161</v>
      </c>
      <c r="AU124" s="203" t="s">
        <v>82</v>
      </c>
      <c r="AV124" s="13" t="s">
        <v>159</v>
      </c>
      <c r="AW124" s="13" t="s">
        <v>35</v>
      </c>
      <c r="AX124" s="13" t="s">
        <v>75</v>
      </c>
      <c r="AY124" s="203" t="s">
        <v>152</v>
      </c>
    </row>
    <row r="125" spans="2:65" s="1" customFormat="1" ht="25.5" customHeight="1">
      <c r="B125" s="180"/>
      <c r="C125" s="181" t="s">
        <v>197</v>
      </c>
      <c r="D125" s="181" t="s">
        <v>154</v>
      </c>
      <c r="E125" s="182" t="s">
        <v>614</v>
      </c>
      <c r="F125" s="183" t="s">
        <v>615</v>
      </c>
      <c r="G125" s="184" t="s">
        <v>194</v>
      </c>
      <c r="H125" s="185">
        <v>4.0999999999999996</v>
      </c>
      <c r="I125" s="186"/>
      <c r="J125" s="187">
        <f>ROUND(I125*H125,2)</f>
        <v>0</v>
      </c>
      <c r="K125" s="183" t="s">
        <v>158</v>
      </c>
      <c r="L125" s="41"/>
      <c r="M125" s="188" t="s">
        <v>5</v>
      </c>
      <c r="N125" s="189" t="s">
        <v>43</v>
      </c>
      <c r="O125" s="42"/>
      <c r="P125" s="190">
        <f>O125*H125</f>
        <v>0</v>
      </c>
      <c r="Q125" s="190">
        <v>0</v>
      </c>
      <c r="R125" s="190">
        <f>Q125*H125</f>
        <v>0</v>
      </c>
      <c r="S125" s="190">
        <v>4.5999999999999999E-2</v>
      </c>
      <c r="T125" s="191">
        <f>S125*H125</f>
        <v>0.18859999999999999</v>
      </c>
      <c r="AR125" s="24" t="s">
        <v>159</v>
      </c>
      <c r="AT125" s="24" t="s">
        <v>154</v>
      </c>
      <c r="AU125" s="24" t="s">
        <v>82</v>
      </c>
      <c r="AY125" s="24" t="s">
        <v>152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24" t="s">
        <v>82</v>
      </c>
      <c r="BK125" s="192">
        <f>ROUND(I125*H125,2)</f>
        <v>0</v>
      </c>
      <c r="BL125" s="24" t="s">
        <v>159</v>
      </c>
      <c r="BM125" s="24" t="s">
        <v>743</v>
      </c>
    </row>
    <row r="126" spans="2:65" s="1" customFormat="1" ht="27">
      <c r="B126" s="41"/>
      <c r="D126" s="194" t="s">
        <v>169</v>
      </c>
      <c r="F126" s="210" t="s">
        <v>617</v>
      </c>
      <c r="I126" s="211"/>
      <c r="L126" s="41"/>
      <c r="M126" s="212"/>
      <c r="N126" s="42"/>
      <c r="O126" s="42"/>
      <c r="P126" s="42"/>
      <c r="Q126" s="42"/>
      <c r="R126" s="42"/>
      <c r="S126" s="42"/>
      <c r="T126" s="70"/>
      <c r="AT126" s="24" t="s">
        <v>169</v>
      </c>
      <c r="AU126" s="24" t="s">
        <v>82</v>
      </c>
    </row>
    <row r="127" spans="2:65" s="12" customFormat="1" ht="13.5">
      <c r="B127" s="193"/>
      <c r="D127" s="194" t="s">
        <v>161</v>
      </c>
      <c r="E127" s="195" t="s">
        <v>5</v>
      </c>
      <c r="F127" s="196" t="s">
        <v>728</v>
      </c>
      <c r="H127" s="197">
        <v>0.6</v>
      </c>
      <c r="I127" s="198"/>
      <c r="L127" s="193"/>
      <c r="M127" s="199"/>
      <c r="N127" s="200"/>
      <c r="O127" s="200"/>
      <c r="P127" s="200"/>
      <c r="Q127" s="200"/>
      <c r="R127" s="200"/>
      <c r="S127" s="200"/>
      <c r="T127" s="201"/>
      <c r="AT127" s="195" t="s">
        <v>161</v>
      </c>
      <c r="AU127" s="195" t="s">
        <v>82</v>
      </c>
      <c r="AV127" s="12" t="s">
        <v>82</v>
      </c>
      <c r="AW127" s="12" t="s">
        <v>35</v>
      </c>
      <c r="AX127" s="12" t="s">
        <v>71</v>
      </c>
      <c r="AY127" s="195" t="s">
        <v>152</v>
      </c>
    </row>
    <row r="128" spans="2:65" s="12" customFormat="1" ht="13.5">
      <c r="B128" s="193"/>
      <c r="D128" s="194" t="s">
        <v>161</v>
      </c>
      <c r="E128" s="195" t="s">
        <v>5</v>
      </c>
      <c r="F128" s="196" t="s">
        <v>729</v>
      </c>
      <c r="H128" s="197">
        <v>3.5</v>
      </c>
      <c r="I128" s="198"/>
      <c r="L128" s="193"/>
      <c r="M128" s="199"/>
      <c r="N128" s="200"/>
      <c r="O128" s="200"/>
      <c r="P128" s="200"/>
      <c r="Q128" s="200"/>
      <c r="R128" s="200"/>
      <c r="S128" s="200"/>
      <c r="T128" s="201"/>
      <c r="AT128" s="195" t="s">
        <v>161</v>
      </c>
      <c r="AU128" s="195" t="s">
        <v>82</v>
      </c>
      <c r="AV128" s="12" t="s">
        <v>82</v>
      </c>
      <c r="AW128" s="12" t="s">
        <v>35</v>
      </c>
      <c r="AX128" s="12" t="s">
        <v>71</v>
      </c>
      <c r="AY128" s="195" t="s">
        <v>152</v>
      </c>
    </row>
    <row r="129" spans="2:65" s="13" customFormat="1" ht="13.5">
      <c r="B129" s="202"/>
      <c r="D129" s="194" t="s">
        <v>161</v>
      </c>
      <c r="E129" s="203" t="s">
        <v>5</v>
      </c>
      <c r="F129" s="204" t="s">
        <v>164</v>
      </c>
      <c r="H129" s="205">
        <v>4.0999999999999996</v>
      </c>
      <c r="I129" s="206"/>
      <c r="L129" s="202"/>
      <c r="M129" s="207"/>
      <c r="N129" s="208"/>
      <c r="O129" s="208"/>
      <c r="P129" s="208"/>
      <c r="Q129" s="208"/>
      <c r="R129" s="208"/>
      <c r="S129" s="208"/>
      <c r="T129" s="209"/>
      <c r="AT129" s="203" t="s">
        <v>161</v>
      </c>
      <c r="AU129" s="203" t="s">
        <v>82</v>
      </c>
      <c r="AV129" s="13" t="s">
        <v>159</v>
      </c>
      <c r="AW129" s="13" t="s">
        <v>35</v>
      </c>
      <c r="AX129" s="13" t="s">
        <v>75</v>
      </c>
      <c r="AY129" s="203" t="s">
        <v>152</v>
      </c>
    </row>
    <row r="130" spans="2:65" s="11" customFormat="1" ht="29.85" customHeight="1">
      <c r="B130" s="167"/>
      <c r="D130" s="168" t="s">
        <v>70</v>
      </c>
      <c r="E130" s="178" t="s">
        <v>618</v>
      </c>
      <c r="F130" s="178" t="s">
        <v>619</v>
      </c>
      <c r="I130" s="170"/>
      <c r="J130" s="179">
        <f>BK130</f>
        <v>0</v>
      </c>
      <c r="L130" s="167"/>
      <c r="M130" s="172"/>
      <c r="N130" s="173"/>
      <c r="O130" s="173"/>
      <c r="P130" s="174">
        <f>SUM(P131:P135)</f>
        <v>0</v>
      </c>
      <c r="Q130" s="173"/>
      <c r="R130" s="174">
        <f>SUM(R131:R135)</f>
        <v>2.6519999999999994E-3</v>
      </c>
      <c r="S130" s="173"/>
      <c r="T130" s="175">
        <f>SUM(T131:T135)</f>
        <v>0</v>
      </c>
      <c r="AR130" s="168" t="s">
        <v>75</v>
      </c>
      <c r="AT130" s="176" t="s">
        <v>70</v>
      </c>
      <c r="AU130" s="176" t="s">
        <v>75</v>
      </c>
      <c r="AY130" s="168" t="s">
        <v>152</v>
      </c>
      <c r="BK130" s="177">
        <f>SUM(BK131:BK135)</f>
        <v>0</v>
      </c>
    </row>
    <row r="131" spans="2:65" s="1" customFormat="1" ht="25.5" customHeight="1">
      <c r="B131" s="180"/>
      <c r="C131" s="181" t="s">
        <v>202</v>
      </c>
      <c r="D131" s="181" t="s">
        <v>154</v>
      </c>
      <c r="E131" s="182" t="s">
        <v>620</v>
      </c>
      <c r="F131" s="183" t="s">
        <v>621</v>
      </c>
      <c r="G131" s="184" t="s">
        <v>194</v>
      </c>
      <c r="H131" s="185">
        <v>20.399999999999999</v>
      </c>
      <c r="I131" s="186"/>
      <c r="J131" s="187">
        <f>ROUND(I131*H131,2)</f>
        <v>0</v>
      </c>
      <c r="K131" s="183" t="s">
        <v>158</v>
      </c>
      <c r="L131" s="41"/>
      <c r="M131" s="188" t="s">
        <v>5</v>
      </c>
      <c r="N131" s="189" t="s">
        <v>43</v>
      </c>
      <c r="O131" s="42"/>
      <c r="P131" s="190">
        <f>O131*H131</f>
        <v>0</v>
      </c>
      <c r="Q131" s="190">
        <v>1.2999999999999999E-4</v>
      </c>
      <c r="R131" s="190">
        <f>Q131*H131</f>
        <v>2.6519999999999994E-3</v>
      </c>
      <c r="S131" s="190">
        <v>0</v>
      </c>
      <c r="T131" s="191">
        <f>S131*H131</f>
        <v>0</v>
      </c>
      <c r="AR131" s="24" t="s">
        <v>159</v>
      </c>
      <c r="AT131" s="24" t="s">
        <v>154</v>
      </c>
      <c r="AU131" s="24" t="s">
        <v>82</v>
      </c>
      <c r="AY131" s="24" t="s">
        <v>152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24" t="s">
        <v>82</v>
      </c>
      <c r="BK131" s="192">
        <f>ROUND(I131*H131,2)</f>
        <v>0</v>
      </c>
      <c r="BL131" s="24" t="s">
        <v>159</v>
      </c>
      <c r="BM131" s="24" t="s">
        <v>744</v>
      </c>
    </row>
    <row r="132" spans="2:65" s="12" customFormat="1" ht="13.5">
      <c r="B132" s="193"/>
      <c r="D132" s="194" t="s">
        <v>161</v>
      </c>
      <c r="E132" s="195" t="s">
        <v>5</v>
      </c>
      <c r="F132" s="196" t="s">
        <v>745</v>
      </c>
      <c r="H132" s="197">
        <v>3.15</v>
      </c>
      <c r="I132" s="198"/>
      <c r="L132" s="193"/>
      <c r="M132" s="199"/>
      <c r="N132" s="200"/>
      <c r="O132" s="200"/>
      <c r="P132" s="200"/>
      <c r="Q132" s="200"/>
      <c r="R132" s="200"/>
      <c r="S132" s="200"/>
      <c r="T132" s="201"/>
      <c r="AT132" s="195" t="s">
        <v>161</v>
      </c>
      <c r="AU132" s="195" t="s">
        <v>82</v>
      </c>
      <c r="AV132" s="12" t="s">
        <v>82</v>
      </c>
      <c r="AW132" s="12" t="s">
        <v>35</v>
      </c>
      <c r="AX132" s="12" t="s">
        <v>71</v>
      </c>
      <c r="AY132" s="195" t="s">
        <v>152</v>
      </c>
    </row>
    <row r="133" spans="2:65" s="12" customFormat="1" ht="13.5">
      <c r="B133" s="193"/>
      <c r="D133" s="194" t="s">
        <v>161</v>
      </c>
      <c r="E133" s="195" t="s">
        <v>5</v>
      </c>
      <c r="F133" s="196" t="s">
        <v>746</v>
      </c>
      <c r="H133" s="197">
        <v>17.25</v>
      </c>
      <c r="I133" s="198"/>
      <c r="L133" s="193"/>
      <c r="M133" s="199"/>
      <c r="N133" s="200"/>
      <c r="O133" s="200"/>
      <c r="P133" s="200"/>
      <c r="Q133" s="200"/>
      <c r="R133" s="200"/>
      <c r="S133" s="200"/>
      <c r="T133" s="201"/>
      <c r="AT133" s="195" t="s">
        <v>161</v>
      </c>
      <c r="AU133" s="195" t="s">
        <v>82</v>
      </c>
      <c r="AV133" s="12" t="s">
        <v>82</v>
      </c>
      <c r="AW133" s="12" t="s">
        <v>35</v>
      </c>
      <c r="AX133" s="12" t="s">
        <v>71</v>
      </c>
      <c r="AY133" s="195" t="s">
        <v>152</v>
      </c>
    </row>
    <row r="134" spans="2:65" s="14" customFormat="1" ht="13.5">
      <c r="B134" s="227"/>
      <c r="D134" s="194" t="s">
        <v>161</v>
      </c>
      <c r="E134" s="228" t="s">
        <v>5</v>
      </c>
      <c r="F134" s="229" t="s">
        <v>625</v>
      </c>
      <c r="H134" s="230">
        <v>20.399999999999999</v>
      </c>
      <c r="I134" s="231"/>
      <c r="L134" s="227"/>
      <c r="M134" s="232"/>
      <c r="N134" s="233"/>
      <c r="O134" s="233"/>
      <c r="P134" s="233"/>
      <c r="Q134" s="233"/>
      <c r="R134" s="233"/>
      <c r="S134" s="233"/>
      <c r="T134" s="234"/>
      <c r="AT134" s="228" t="s">
        <v>161</v>
      </c>
      <c r="AU134" s="228" t="s">
        <v>82</v>
      </c>
      <c r="AV134" s="14" t="s">
        <v>87</v>
      </c>
      <c r="AW134" s="14" t="s">
        <v>35</v>
      </c>
      <c r="AX134" s="14" t="s">
        <v>71</v>
      </c>
      <c r="AY134" s="228" t="s">
        <v>152</v>
      </c>
    </row>
    <row r="135" spans="2:65" s="13" customFormat="1" ht="13.5">
      <c r="B135" s="202"/>
      <c r="D135" s="194" t="s">
        <v>161</v>
      </c>
      <c r="E135" s="203" t="s">
        <v>5</v>
      </c>
      <c r="F135" s="204" t="s">
        <v>164</v>
      </c>
      <c r="H135" s="205">
        <v>20.399999999999999</v>
      </c>
      <c r="I135" s="206"/>
      <c r="L135" s="202"/>
      <c r="M135" s="207"/>
      <c r="N135" s="208"/>
      <c r="O135" s="208"/>
      <c r="P135" s="208"/>
      <c r="Q135" s="208"/>
      <c r="R135" s="208"/>
      <c r="S135" s="208"/>
      <c r="T135" s="209"/>
      <c r="AT135" s="203" t="s">
        <v>161</v>
      </c>
      <c r="AU135" s="203" t="s">
        <v>82</v>
      </c>
      <c r="AV135" s="13" t="s">
        <v>159</v>
      </c>
      <c r="AW135" s="13" t="s">
        <v>35</v>
      </c>
      <c r="AX135" s="13" t="s">
        <v>75</v>
      </c>
      <c r="AY135" s="203" t="s">
        <v>152</v>
      </c>
    </row>
    <row r="136" spans="2:65" s="11" customFormat="1" ht="29.85" customHeight="1">
      <c r="B136" s="167"/>
      <c r="D136" s="168" t="s">
        <v>70</v>
      </c>
      <c r="E136" s="178" t="s">
        <v>747</v>
      </c>
      <c r="F136" s="178" t="s">
        <v>748</v>
      </c>
      <c r="I136" s="170"/>
      <c r="J136" s="179">
        <f>BK136</f>
        <v>0</v>
      </c>
      <c r="L136" s="167"/>
      <c r="M136" s="172"/>
      <c r="N136" s="173"/>
      <c r="O136" s="173"/>
      <c r="P136" s="174">
        <f>SUM(P137:P138)</f>
        <v>0</v>
      </c>
      <c r="Q136" s="173"/>
      <c r="R136" s="174">
        <f>SUM(R137:R138)</f>
        <v>0</v>
      </c>
      <c r="S136" s="173"/>
      <c r="T136" s="175">
        <f>SUM(T137:T138)</f>
        <v>0</v>
      </c>
      <c r="AR136" s="168" t="s">
        <v>75</v>
      </c>
      <c r="AT136" s="176" t="s">
        <v>70</v>
      </c>
      <c r="AU136" s="176" t="s">
        <v>75</v>
      </c>
      <c r="AY136" s="168" t="s">
        <v>152</v>
      </c>
      <c r="BK136" s="177">
        <f>SUM(BK137:BK138)</f>
        <v>0</v>
      </c>
    </row>
    <row r="137" spans="2:65" s="1" customFormat="1" ht="25.5" customHeight="1">
      <c r="B137" s="180"/>
      <c r="C137" s="181" t="s">
        <v>190</v>
      </c>
      <c r="D137" s="181" t="s">
        <v>154</v>
      </c>
      <c r="E137" s="182" t="s">
        <v>749</v>
      </c>
      <c r="F137" s="183" t="s">
        <v>750</v>
      </c>
      <c r="G137" s="184" t="s">
        <v>181</v>
      </c>
      <c r="H137" s="185">
        <v>1</v>
      </c>
      <c r="I137" s="186"/>
      <c r="J137" s="187">
        <f>ROUND(I137*H137,2)</f>
        <v>0</v>
      </c>
      <c r="K137" s="183" t="s">
        <v>5</v>
      </c>
      <c r="L137" s="41"/>
      <c r="M137" s="188" t="s">
        <v>5</v>
      </c>
      <c r="N137" s="189" t="s">
        <v>43</v>
      </c>
      <c r="O137" s="42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AR137" s="24" t="s">
        <v>159</v>
      </c>
      <c r="AT137" s="24" t="s">
        <v>154</v>
      </c>
      <c r="AU137" s="24" t="s">
        <v>82</v>
      </c>
      <c r="AY137" s="24" t="s">
        <v>152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24" t="s">
        <v>82</v>
      </c>
      <c r="BK137" s="192">
        <f>ROUND(I137*H137,2)</f>
        <v>0</v>
      </c>
      <c r="BL137" s="24" t="s">
        <v>159</v>
      </c>
      <c r="BM137" s="24" t="s">
        <v>751</v>
      </c>
    </row>
    <row r="138" spans="2:65" s="1" customFormat="1" ht="27">
      <c r="B138" s="41"/>
      <c r="D138" s="194" t="s">
        <v>169</v>
      </c>
      <c r="F138" s="210" t="s">
        <v>752</v>
      </c>
      <c r="I138" s="211"/>
      <c r="L138" s="41"/>
      <c r="M138" s="212"/>
      <c r="N138" s="42"/>
      <c r="O138" s="42"/>
      <c r="P138" s="42"/>
      <c r="Q138" s="42"/>
      <c r="R138" s="42"/>
      <c r="S138" s="42"/>
      <c r="T138" s="70"/>
      <c r="AT138" s="24" t="s">
        <v>169</v>
      </c>
      <c r="AU138" s="24" t="s">
        <v>82</v>
      </c>
    </row>
    <row r="139" spans="2:65" s="11" customFormat="1" ht="29.85" customHeight="1">
      <c r="B139" s="167"/>
      <c r="D139" s="168" t="s">
        <v>70</v>
      </c>
      <c r="E139" s="178" t="s">
        <v>206</v>
      </c>
      <c r="F139" s="178" t="s">
        <v>207</v>
      </c>
      <c r="I139" s="170"/>
      <c r="J139" s="179">
        <f>BK139</f>
        <v>0</v>
      </c>
      <c r="L139" s="167"/>
      <c r="M139" s="172"/>
      <c r="N139" s="173"/>
      <c r="O139" s="173"/>
      <c r="P139" s="174">
        <f>SUM(P140:P144)</f>
        <v>0</v>
      </c>
      <c r="Q139" s="173"/>
      <c r="R139" s="174">
        <f>SUM(R140:R144)</f>
        <v>0</v>
      </c>
      <c r="S139" s="173"/>
      <c r="T139" s="175">
        <f>SUM(T140:T144)</f>
        <v>0</v>
      </c>
      <c r="AR139" s="168" t="s">
        <v>75</v>
      </c>
      <c r="AT139" s="176" t="s">
        <v>70</v>
      </c>
      <c r="AU139" s="176" t="s">
        <v>75</v>
      </c>
      <c r="AY139" s="168" t="s">
        <v>152</v>
      </c>
      <c r="BK139" s="177">
        <f>SUM(BK140:BK144)</f>
        <v>0</v>
      </c>
    </row>
    <row r="140" spans="2:65" s="1" customFormat="1" ht="25.5" customHeight="1">
      <c r="B140" s="180"/>
      <c r="C140" s="181" t="s">
        <v>211</v>
      </c>
      <c r="D140" s="181" t="s">
        <v>154</v>
      </c>
      <c r="E140" s="182" t="s">
        <v>208</v>
      </c>
      <c r="F140" s="183" t="s">
        <v>209</v>
      </c>
      <c r="G140" s="184" t="s">
        <v>157</v>
      </c>
      <c r="H140" s="185">
        <v>0.34200000000000003</v>
      </c>
      <c r="I140" s="186"/>
      <c r="J140" s="187">
        <f>ROUND(I140*H140,2)</f>
        <v>0</v>
      </c>
      <c r="K140" s="183" t="s">
        <v>158</v>
      </c>
      <c r="L140" s="41"/>
      <c r="M140" s="188" t="s">
        <v>5</v>
      </c>
      <c r="N140" s="189" t="s">
        <v>43</v>
      </c>
      <c r="O140" s="42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AR140" s="24" t="s">
        <v>159</v>
      </c>
      <c r="AT140" s="24" t="s">
        <v>154</v>
      </c>
      <c r="AU140" s="24" t="s">
        <v>82</v>
      </c>
      <c r="AY140" s="24" t="s">
        <v>152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24" t="s">
        <v>82</v>
      </c>
      <c r="BK140" s="192">
        <f>ROUND(I140*H140,2)</f>
        <v>0</v>
      </c>
      <c r="BL140" s="24" t="s">
        <v>159</v>
      </c>
      <c r="BM140" s="24" t="s">
        <v>753</v>
      </c>
    </row>
    <row r="141" spans="2:65" s="1" customFormat="1" ht="25.5" customHeight="1">
      <c r="B141" s="180"/>
      <c r="C141" s="181" t="s">
        <v>215</v>
      </c>
      <c r="D141" s="181" t="s">
        <v>154</v>
      </c>
      <c r="E141" s="182" t="s">
        <v>212</v>
      </c>
      <c r="F141" s="183" t="s">
        <v>213</v>
      </c>
      <c r="G141" s="184" t="s">
        <v>157</v>
      </c>
      <c r="H141" s="185">
        <v>0.34200000000000003</v>
      </c>
      <c r="I141" s="186"/>
      <c r="J141" s="187">
        <f>ROUND(I141*H141,2)</f>
        <v>0</v>
      </c>
      <c r="K141" s="183" t="s">
        <v>158</v>
      </c>
      <c r="L141" s="41"/>
      <c r="M141" s="188" t="s">
        <v>5</v>
      </c>
      <c r="N141" s="189" t="s">
        <v>43</v>
      </c>
      <c r="O141" s="42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AR141" s="24" t="s">
        <v>159</v>
      </c>
      <c r="AT141" s="24" t="s">
        <v>154</v>
      </c>
      <c r="AU141" s="24" t="s">
        <v>82</v>
      </c>
      <c r="AY141" s="24" t="s">
        <v>152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24" t="s">
        <v>82</v>
      </c>
      <c r="BK141" s="192">
        <f>ROUND(I141*H141,2)</f>
        <v>0</v>
      </c>
      <c r="BL141" s="24" t="s">
        <v>159</v>
      </c>
      <c r="BM141" s="24" t="s">
        <v>754</v>
      </c>
    </row>
    <row r="142" spans="2:65" s="1" customFormat="1" ht="25.5" customHeight="1">
      <c r="B142" s="180"/>
      <c r="C142" s="181" t="s">
        <v>220</v>
      </c>
      <c r="D142" s="181" t="s">
        <v>154</v>
      </c>
      <c r="E142" s="182" t="s">
        <v>216</v>
      </c>
      <c r="F142" s="183" t="s">
        <v>217</v>
      </c>
      <c r="G142" s="184" t="s">
        <v>157</v>
      </c>
      <c r="H142" s="185">
        <v>3.0779999999999998</v>
      </c>
      <c r="I142" s="186"/>
      <c r="J142" s="187">
        <f>ROUND(I142*H142,2)</f>
        <v>0</v>
      </c>
      <c r="K142" s="183" t="s">
        <v>158</v>
      </c>
      <c r="L142" s="41"/>
      <c r="M142" s="188" t="s">
        <v>5</v>
      </c>
      <c r="N142" s="189" t="s">
        <v>43</v>
      </c>
      <c r="O142" s="42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AR142" s="24" t="s">
        <v>159</v>
      </c>
      <c r="AT142" s="24" t="s">
        <v>154</v>
      </c>
      <c r="AU142" s="24" t="s">
        <v>82</v>
      </c>
      <c r="AY142" s="24" t="s">
        <v>152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24" t="s">
        <v>82</v>
      </c>
      <c r="BK142" s="192">
        <f>ROUND(I142*H142,2)</f>
        <v>0</v>
      </c>
      <c r="BL142" s="24" t="s">
        <v>159</v>
      </c>
      <c r="BM142" s="24" t="s">
        <v>755</v>
      </c>
    </row>
    <row r="143" spans="2:65" s="12" customFormat="1" ht="13.5">
      <c r="B143" s="193"/>
      <c r="D143" s="194" t="s">
        <v>161</v>
      </c>
      <c r="E143" s="195" t="s">
        <v>5</v>
      </c>
      <c r="F143" s="196" t="s">
        <v>756</v>
      </c>
      <c r="H143" s="197">
        <v>3.0779999999999998</v>
      </c>
      <c r="I143" s="198"/>
      <c r="L143" s="193"/>
      <c r="M143" s="199"/>
      <c r="N143" s="200"/>
      <c r="O143" s="200"/>
      <c r="P143" s="200"/>
      <c r="Q143" s="200"/>
      <c r="R143" s="200"/>
      <c r="S143" s="200"/>
      <c r="T143" s="201"/>
      <c r="AT143" s="195" t="s">
        <v>161</v>
      </c>
      <c r="AU143" s="195" t="s">
        <v>82</v>
      </c>
      <c r="AV143" s="12" t="s">
        <v>82</v>
      </c>
      <c r="AW143" s="12" t="s">
        <v>35</v>
      </c>
      <c r="AX143" s="12" t="s">
        <v>75</v>
      </c>
      <c r="AY143" s="195" t="s">
        <v>152</v>
      </c>
    </row>
    <row r="144" spans="2:65" s="1" customFormat="1" ht="16.5" customHeight="1">
      <c r="B144" s="180"/>
      <c r="C144" s="181" t="s">
        <v>226</v>
      </c>
      <c r="D144" s="181" t="s">
        <v>154</v>
      </c>
      <c r="E144" s="182" t="s">
        <v>221</v>
      </c>
      <c r="F144" s="183" t="s">
        <v>222</v>
      </c>
      <c r="G144" s="184" t="s">
        <v>157</v>
      </c>
      <c r="H144" s="185">
        <v>0.34200000000000003</v>
      </c>
      <c r="I144" s="186"/>
      <c r="J144" s="187">
        <f>ROUND(I144*H144,2)</f>
        <v>0</v>
      </c>
      <c r="K144" s="183" t="s">
        <v>158</v>
      </c>
      <c r="L144" s="41"/>
      <c r="M144" s="188" t="s">
        <v>5</v>
      </c>
      <c r="N144" s="189" t="s">
        <v>43</v>
      </c>
      <c r="O144" s="42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AR144" s="24" t="s">
        <v>159</v>
      </c>
      <c r="AT144" s="24" t="s">
        <v>154</v>
      </c>
      <c r="AU144" s="24" t="s">
        <v>82</v>
      </c>
      <c r="AY144" s="24" t="s">
        <v>152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24" t="s">
        <v>82</v>
      </c>
      <c r="BK144" s="192">
        <f>ROUND(I144*H144,2)</f>
        <v>0</v>
      </c>
      <c r="BL144" s="24" t="s">
        <v>159</v>
      </c>
      <c r="BM144" s="24" t="s">
        <v>757</v>
      </c>
    </row>
    <row r="145" spans="2:65" s="11" customFormat="1" ht="29.85" customHeight="1">
      <c r="B145" s="167"/>
      <c r="D145" s="168" t="s">
        <v>70</v>
      </c>
      <c r="E145" s="178" t="s">
        <v>224</v>
      </c>
      <c r="F145" s="178" t="s">
        <v>225</v>
      </c>
      <c r="I145" s="170"/>
      <c r="J145" s="179">
        <f>BK145</f>
        <v>0</v>
      </c>
      <c r="L145" s="167"/>
      <c r="M145" s="172"/>
      <c r="N145" s="173"/>
      <c r="O145" s="173"/>
      <c r="P145" s="174">
        <f>P146</f>
        <v>0</v>
      </c>
      <c r="Q145" s="173"/>
      <c r="R145" s="174">
        <f>R146</f>
        <v>0</v>
      </c>
      <c r="S145" s="173"/>
      <c r="T145" s="175">
        <f>T146</f>
        <v>0</v>
      </c>
      <c r="AR145" s="168" t="s">
        <v>75</v>
      </c>
      <c r="AT145" s="176" t="s">
        <v>70</v>
      </c>
      <c r="AU145" s="176" t="s">
        <v>75</v>
      </c>
      <c r="AY145" s="168" t="s">
        <v>152</v>
      </c>
      <c r="BK145" s="177">
        <f>BK146</f>
        <v>0</v>
      </c>
    </row>
    <row r="146" spans="2:65" s="1" customFormat="1" ht="16.5" customHeight="1">
      <c r="B146" s="180"/>
      <c r="C146" s="181" t="s">
        <v>234</v>
      </c>
      <c r="D146" s="181" t="s">
        <v>154</v>
      </c>
      <c r="E146" s="182" t="s">
        <v>227</v>
      </c>
      <c r="F146" s="183" t="s">
        <v>228</v>
      </c>
      <c r="G146" s="184" t="s">
        <v>157</v>
      </c>
      <c r="H146" s="185">
        <v>0.17299999999999999</v>
      </c>
      <c r="I146" s="186"/>
      <c r="J146" s="187">
        <f>ROUND(I146*H146,2)</f>
        <v>0</v>
      </c>
      <c r="K146" s="183" t="s">
        <v>158</v>
      </c>
      <c r="L146" s="41"/>
      <c r="M146" s="188" t="s">
        <v>5</v>
      </c>
      <c r="N146" s="189" t="s">
        <v>43</v>
      </c>
      <c r="O146" s="42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AR146" s="24" t="s">
        <v>159</v>
      </c>
      <c r="AT146" s="24" t="s">
        <v>154</v>
      </c>
      <c r="AU146" s="24" t="s">
        <v>82</v>
      </c>
      <c r="AY146" s="24" t="s">
        <v>152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24" t="s">
        <v>82</v>
      </c>
      <c r="BK146" s="192">
        <f>ROUND(I146*H146,2)</f>
        <v>0</v>
      </c>
      <c r="BL146" s="24" t="s">
        <v>159</v>
      </c>
      <c r="BM146" s="24" t="s">
        <v>758</v>
      </c>
    </row>
    <row r="147" spans="2:65" s="11" customFormat="1" ht="37.35" customHeight="1">
      <c r="B147" s="167"/>
      <c r="D147" s="168" t="s">
        <v>70</v>
      </c>
      <c r="E147" s="169" t="s">
        <v>230</v>
      </c>
      <c r="F147" s="169" t="s">
        <v>231</v>
      </c>
      <c r="I147" s="170"/>
      <c r="J147" s="171">
        <f>BK147</f>
        <v>0</v>
      </c>
      <c r="L147" s="167"/>
      <c r="M147" s="172"/>
      <c r="N147" s="173"/>
      <c r="O147" s="173"/>
      <c r="P147" s="174">
        <f>P148+P164+P194+P205</f>
        <v>0</v>
      </c>
      <c r="Q147" s="173"/>
      <c r="R147" s="174">
        <f>R148+R164+R194+R205</f>
        <v>0.84929399999999999</v>
      </c>
      <c r="S147" s="173"/>
      <c r="T147" s="175">
        <f>T148+T164+T194+T205</f>
        <v>2.0583000000000001E-2</v>
      </c>
      <c r="AR147" s="168" t="s">
        <v>82</v>
      </c>
      <c r="AT147" s="176" t="s">
        <v>70</v>
      </c>
      <c r="AU147" s="176" t="s">
        <v>71</v>
      </c>
      <c r="AY147" s="168" t="s">
        <v>152</v>
      </c>
      <c r="BK147" s="177">
        <f>BK148+BK164+BK194+BK205</f>
        <v>0</v>
      </c>
    </row>
    <row r="148" spans="2:65" s="11" customFormat="1" ht="19.899999999999999" customHeight="1">
      <c r="B148" s="167"/>
      <c r="D148" s="168" t="s">
        <v>70</v>
      </c>
      <c r="E148" s="178" t="s">
        <v>398</v>
      </c>
      <c r="F148" s="178" t="s">
        <v>399</v>
      </c>
      <c r="I148" s="170"/>
      <c r="J148" s="179">
        <f>BK148</f>
        <v>0</v>
      </c>
      <c r="L148" s="167"/>
      <c r="M148" s="172"/>
      <c r="N148" s="173"/>
      <c r="O148" s="173"/>
      <c r="P148" s="174">
        <f>SUM(P149:P163)</f>
        <v>0</v>
      </c>
      <c r="Q148" s="173"/>
      <c r="R148" s="174">
        <f>SUM(R149:R163)</f>
        <v>1.3622000000000002E-2</v>
      </c>
      <c r="S148" s="173"/>
      <c r="T148" s="175">
        <f>SUM(T149:T163)</f>
        <v>8.183000000000001E-3</v>
      </c>
      <c r="AR148" s="168" t="s">
        <v>82</v>
      </c>
      <c r="AT148" s="176" t="s">
        <v>70</v>
      </c>
      <c r="AU148" s="176" t="s">
        <v>75</v>
      </c>
      <c r="AY148" s="168" t="s">
        <v>152</v>
      </c>
      <c r="BK148" s="177">
        <f>SUM(BK149:BK163)</f>
        <v>0</v>
      </c>
    </row>
    <row r="149" spans="2:65" s="1" customFormat="1" ht="16.5" customHeight="1">
      <c r="B149" s="180"/>
      <c r="C149" s="181" t="s">
        <v>11</v>
      </c>
      <c r="D149" s="181" t="s">
        <v>154</v>
      </c>
      <c r="E149" s="182" t="s">
        <v>636</v>
      </c>
      <c r="F149" s="183" t="s">
        <v>637</v>
      </c>
      <c r="G149" s="184" t="s">
        <v>275</v>
      </c>
      <c r="H149" s="185">
        <v>4.9000000000000004</v>
      </c>
      <c r="I149" s="186"/>
      <c r="J149" s="187">
        <f>ROUND(I149*H149,2)</f>
        <v>0</v>
      </c>
      <c r="K149" s="183" t="s">
        <v>158</v>
      </c>
      <c r="L149" s="41"/>
      <c r="M149" s="188" t="s">
        <v>5</v>
      </c>
      <c r="N149" s="189" t="s">
        <v>43</v>
      </c>
      <c r="O149" s="42"/>
      <c r="P149" s="190">
        <f>O149*H149</f>
        <v>0</v>
      </c>
      <c r="Q149" s="190">
        <v>0</v>
      </c>
      <c r="R149" s="190">
        <f>Q149*H149</f>
        <v>0</v>
      </c>
      <c r="S149" s="190">
        <v>1.67E-3</v>
      </c>
      <c r="T149" s="191">
        <f>S149*H149</f>
        <v>8.183000000000001E-3</v>
      </c>
      <c r="AR149" s="24" t="s">
        <v>237</v>
      </c>
      <c r="AT149" s="24" t="s">
        <v>154</v>
      </c>
      <c r="AU149" s="24" t="s">
        <v>82</v>
      </c>
      <c r="AY149" s="24" t="s">
        <v>152</v>
      </c>
      <c r="BE149" s="192">
        <f>IF(N149="základní",J149,0)</f>
        <v>0</v>
      </c>
      <c r="BF149" s="192">
        <f>IF(N149="snížená",J149,0)</f>
        <v>0</v>
      </c>
      <c r="BG149" s="192">
        <f>IF(N149="zákl. přenesená",J149,0)</f>
        <v>0</v>
      </c>
      <c r="BH149" s="192">
        <f>IF(N149="sníž. přenesená",J149,0)</f>
        <v>0</v>
      </c>
      <c r="BI149" s="192">
        <f>IF(N149="nulová",J149,0)</f>
        <v>0</v>
      </c>
      <c r="BJ149" s="24" t="s">
        <v>82</v>
      </c>
      <c r="BK149" s="192">
        <f>ROUND(I149*H149,2)</f>
        <v>0</v>
      </c>
      <c r="BL149" s="24" t="s">
        <v>237</v>
      </c>
      <c r="BM149" s="24" t="s">
        <v>759</v>
      </c>
    </row>
    <row r="150" spans="2:65" s="12" customFormat="1" ht="13.5">
      <c r="B150" s="193"/>
      <c r="D150" s="194" t="s">
        <v>161</v>
      </c>
      <c r="E150" s="195" t="s">
        <v>5</v>
      </c>
      <c r="F150" s="196" t="s">
        <v>760</v>
      </c>
      <c r="H150" s="197">
        <v>0.65</v>
      </c>
      <c r="I150" s="198"/>
      <c r="L150" s="193"/>
      <c r="M150" s="199"/>
      <c r="N150" s="200"/>
      <c r="O150" s="200"/>
      <c r="P150" s="200"/>
      <c r="Q150" s="200"/>
      <c r="R150" s="200"/>
      <c r="S150" s="200"/>
      <c r="T150" s="201"/>
      <c r="AT150" s="195" t="s">
        <v>161</v>
      </c>
      <c r="AU150" s="195" t="s">
        <v>82</v>
      </c>
      <c r="AV150" s="12" t="s">
        <v>82</v>
      </c>
      <c r="AW150" s="12" t="s">
        <v>35</v>
      </c>
      <c r="AX150" s="12" t="s">
        <v>71</v>
      </c>
      <c r="AY150" s="195" t="s">
        <v>152</v>
      </c>
    </row>
    <row r="151" spans="2:65" s="12" customFormat="1" ht="13.5">
      <c r="B151" s="193"/>
      <c r="D151" s="194" t="s">
        <v>161</v>
      </c>
      <c r="E151" s="195" t="s">
        <v>5</v>
      </c>
      <c r="F151" s="196" t="s">
        <v>761</v>
      </c>
      <c r="H151" s="197">
        <v>4.25</v>
      </c>
      <c r="I151" s="198"/>
      <c r="L151" s="193"/>
      <c r="M151" s="199"/>
      <c r="N151" s="200"/>
      <c r="O151" s="200"/>
      <c r="P151" s="200"/>
      <c r="Q151" s="200"/>
      <c r="R151" s="200"/>
      <c r="S151" s="200"/>
      <c r="T151" s="201"/>
      <c r="AT151" s="195" t="s">
        <v>161</v>
      </c>
      <c r="AU151" s="195" t="s">
        <v>82</v>
      </c>
      <c r="AV151" s="12" t="s">
        <v>82</v>
      </c>
      <c r="AW151" s="12" t="s">
        <v>35</v>
      </c>
      <c r="AX151" s="12" t="s">
        <v>71</v>
      </c>
      <c r="AY151" s="195" t="s">
        <v>152</v>
      </c>
    </row>
    <row r="152" spans="2:65" s="13" customFormat="1" ht="13.5">
      <c r="B152" s="202"/>
      <c r="D152" s="194" t="s">
        <v>161</v>
      </c>
      <c r="E152" s="203" t="s">
        <v>5</v>
      </c>
      <c r="F152" s="204" t="s">
        <v>164</v>
      </c>
      <c r="H152" s="205">
        <v>4.9000000000000004</v>
      </c>
      <c r="I152" s="206"/>
      <c r="L152" s="202"/>
      <c r="M152" s="207"/>
      <c r="N152" s="208"/>
      <c r="O152" s="208"/>
      <c r="P152" s="208"/>
      <c r="Q152" s="208"/>
      <c r="R152" s="208"/>
      <c r="S152" s="208"/>
      <c r="T152" s="209"/>
      <c r="AT152" s="203" t="s">
        <v>161</v>
      </c>
      <c r="AU152" s="203" t="s">
        <v>82</v>
      </c>
      <c r="AV152" s="13" t="s">
        <v>159</v>
      </c>
      <c r="AW152" s="13" t="s">
        <v>35</v>
      </c>
      <c r="AX152" s="13" t="s">
        <v>75</v>
      </c>
      <c r="AY152" s="203" t="s">
        <v>152</v>
      </c>
    </row>
    <row r="153" spans="2:65" s="1" customFormat="1" ht="25.5" customHeight="1">
      <c r="B153" s="180"/>
      <c r="C153" s="181" t="s">
        <v>237</v>
      </c>
      <c r="D153" s="181" t="s">
        <v>154</v>
      </c>
      <c r="E153" s="182" t="s">
        <v>437</v>
      </c>
      <c r="F153" s="183" t="s">
        <v>438</v>
      </c>
      <c r="G153" s="184" t="s">
        <v>275</v>
      </c>
      <c r="H153" s="185">
        <v>4.9000000000000004</v>
      </c>
      <c r="I153" s="186"/>
      <c r="J153" s="187">
        <f>ROUND(I153*H153,2)</f>
        <v>0</v>
      </c>
      <c r="K153" s="183" t="s">
        <v>158</v>
      </c>
      <c r="L153" s="41"/>
      <c r="M153" s="188" t="s">
        <v>5</v>
      </c>
      <c r="N153" s="189" t="s">
        <v>43</v>
      </c>
      <c r="O153" s="42"/>
      <c r="P153" s="190">
        <f>O153*H153</f>
        <v>0</v>
      </c>
      <c r="Q153" s="190">
        <v>1.3999999999999999E-4</v>
      </c>
      <c r="R153" s="190">
        <f>Q153*H153</f>
        <v>6.8599999999999998E-4</v>
      </c>
      <c r="S153" s="190">
        <v>0</v>
      </c>
      <c r="T153" s="191">
        <f>S153*H153</f>
        <v>0</v>
      </c>
      <c r="AR153" s="24" t="s">
        <v>237</v>
      </c>
      <c r="AT153" s="24" t="s">
        <v>154</v>
      </c>
      <c r="AU153" s="24" t="s">
        <v>82</v>
      </c>
      <c r="AY153" s="24" t="s">
        <v>152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24" t="s">
        <v>82</v>
      </c>
      <c r="BK153" s="192">
        <f>ROUND(I153*H153,2)</f>
        <v>0</v>
      </c>
      <c r="BL153" s="24" t="s">
        <v>237</v>
      </c>
      <c r="BM153" s="24" t="s">
        <v>762</v>
      </c>
    </row>
    <row r="154" spans="2:65" s="12" customFormat="1" ht="13.5">
      <c r="B154" s="193"/>
      <c r="D154" s="194" t="s">
        <v>161</v>
      </c>
      <c r="E154" s="195" t="s">
        <v>5</v>
      </c>
      <c r="F154" s="196" t="s">
        <v>763</v>
      </c>
      <c r="H154" s="197">
        <v>4.9000000000000004</v>
      </c>
      <c r="I154" s="198"/>
      <c r="L154" s="193"/>
      <c r="M154" s="199"/>
      <c r="N154" s="200"/>
      <c r="O154" s="200"/>
      <c r="P154" s="200"/>
      <c r="Q154" s="200"/>
      <c r="R154" s="200"/>
      <c r="S154" s="200"/>
      <c r="T154" s="201"/>
      <c r="AT154" s="195" t="s">
        <v>161</v>
      </c>
      <c r="AU154" s="195" t="s">
        <v>82</v>
      </c>
      <c r="AV154" s="12" t="s">
        <v>82</v>
      </c>
      <c r="AW154" s="12" t="s">
        <v>35</v>
      </c>
      <c r="AX154" s="12" t="s">
        <v>75</v>
      </c>
      <c r="AY154" s="195" t="s">
        <v>152</v>
      </c>
    </row>
    <row r="155" spans="2:65" s="1" customFormat="1" ht="16.5" customHeight="1">
      <c r="B155" s="180"/>
      <c r="C155" s="181" t="s">
        <v>246</v>
      </c>
      <c r="D155" s="181" t="s">
        <v>154</v>
      </c>
      <c r="E155" s="182" t="s">
        <v>643</v>
      </c>
      <c r="F155" s="183" t="s">
        <v>644</v>
      </c>
      <c r="G155" s="184" t="s">
        <v>275</v>
      </c>
      <c r="H155" s="185">
        <v>4.9000000000000004</v>
      </c>
      <c r="I155" s="186"/>
      <c r="J155" s="187">
        <f>ROUND(I155*H155,2)</f>
        <v>0</v>
      </c>
      <c r="K155" s="183" t="s">
        <v>158</v>
      </c>
      <c r="L155" s="41"/>
      <c r="M155" s="188" t="s">
        <v>5</v>
      </c>
      <c r="N155" s="189" t="s">
        <v>43</v>
      </c>
      <c r="O155" s="42"/>
      <c r="P155" s="190">
        <f>O155*H155</f>
        <v>0</v>
      </c>
      <c r="Q155" s="190">
        <v>2.64E-3</v>
      </c>
      <c r="R155" s="190">
        <f>Q155*H155</f>
        <v>1.2936000000000001E-2</v>
      </c>
      <c r="S155" s="190">
        <v>0</v>
      </c>
      <c r="T155" s="191">
        <f>S155*H155</f>
        <v>0</v>
      </c>
      <c r="AR155" s="24" t="s">
        <v>237</v>
      </c>
      <c r="AT155" s="24" t="s">
        <v>154</v>
      </c>
      <c r="AU155" s="24" t="s">
        <v>82</v>
      </c>
      <c r="AY155" s="24" t="s">
        <v>152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24" t="s">
        <v>82</v>
      </c>
      <c r="BK155" s="192">
        <f>ROUND(I155*H155,2)</f>
        <v>0</v>
      </c>
      <c r="BL155" s="24" t="s">
        <v>237</v>
      </c>
      <c r="BM155" s="24" t="s">
        <v>764</v>
      </c>
    </row>
    <row r="156" spans="2:65" s="12" customFormat="1" ht="13.5">
      <c r="B156" s="193"/>
      <c r="D156" s="194" t="s">
        <v>161</v>
      </c>
      <c r="E156" s="195" t="s">
        <v>5</v>
      </c>
      <c r="F156" s="196" t="s">
        <v>765</v>
      </c>
      <c r="H156" s="197">
        <v>0.65</v>
      </c>
      <c r="I156" s="198"/>
      <c r="L156" s="193"/>
      <c r="M156" s="199"/>
      <c r="N156" s="200"/>
      <c r="O156" s="200"/>
      <c r="P156" s="200"/>
      <c r="Q156" s="200"/>
      <c r="R156" s="200"/>
      <c r="S156" s="200"/>
      <c r="T156" s="201"/>
      <c r="AT156" s="195" t="s">
        <v>161</v>
      </c>
      <c r="AU156" s="195" t="s">
        <v>82</v>
      </c>
      <c r="AV156" s="12" t="s">
        <v>82</v>
      </c>
      <c r="AW156" s="12" t="s">
        <v>35</v>
      </c>
      <c r="AX156" s="12" t="s">
        <v>71</v>
      </c>
      <c r="AY156" s="195" t="s">
        <v>152</v>
      </c>
    </row>
    <row r="157" spans="2:65" s="12" customFormat="1" ht="13.5">
      <c r="B157" s="193"/>
      <c r="D157" s="194" t="s">
        <v>161</v>
      </c>
      <c r="E157" s="195" t="s">
        <v>5</v>
      </c>
      <c r="F157" s="196" t="s">
        <v>766</v>
      </c>
      <c r="H157" s="197">
        <v>4.25</v>
      </c>
      <c r="I157" s="198"/>
      <c r="L157" s="193"/>
      <c r="M157" s="199"/>
      <c r="N157" s="200"/>
      <c r="O157" s="200"/>
      <c r="P157" s="200"/>
      <c r="Q157" s="200"/>
      <c r="R157" s="200"/>
      <c r="S157" s="200"/>
      <c r="T157" s="201"/>
      <c r="AT157" s="195" t="s">
        <v>161</v>
      </c>
      <c r="AU157" s="195" t="s">
        <v>82</v>
      </c>
      <c r="AV157" s="12" t="s">
        <v>82</v>
      </c>
      <c r="AW157" s="12" t="s">
        <v>35</v>
      </c>
      <c r="AX157" s="12" t="s">
        <v>71</v>
      </c>
      <c r="AY157" s="195" t="s">
        <v>152</v>
      </c>
    </row>
    <row r="158" spans="2:65" s="13" customFormat="1" ht="13.5">
      <c r="B158" s="202"/>
      <c r="D158" s="194" t="s">
        <v>161</v>
      </c>
      <c r="E158" s="203" t="s">
        <v>5</v>
      </c>
      <c r="F158" s="204" t="s">
        <v>164</v>
      </c>
      <c r="H158" s="205">
        <v>4.9000000000000004</v>
      </c>
      <c r="I158" s="206"/>
      <c r="L158" s="202"/>
      <c r="M158" s="207"/>
      <c r="N158" s="208"/>
      <c r="O158" s="208"/>
      <c r="P158" s="208"/>
      <c r="Q158" s="208"/>
      <c r="R158" s="208"/>
      <c r="S158" s="208"/>
      <c r="T158" s="209"/>
      <c r="AT158" s="203" t="s">
        <v>161</v>
      </c>
      <c r="AU158" s="203" t="s">
        <v>82</v>
      </c>
      <c r="AV158" s="13" t="s">
        <v>159</v>
      </c>
      <c r="AW158" s="13" t="s">
        <v>35</v>
      </c>
      <c r="AX158" s="13" t="s">
        <v>75</v>
      </c>
      <c r="AY158" s="203" t="s">
        <v>152</v>
      </c>
    </row>
    <row r="159" spans="2:65" s="1" customFormat="1" ht="16.5" customHeight="1">
      <c r="B159" s="180"/>
      <c r="C159" s="181" t="s">
        <v>258</v>
      </c>
      <c r="D159" s="181" t="s">
        <v>154</v>
      </c>
      <c r="E159" s="182" t="s">
        <v>647</v>
      </c>
      <c r="F159" s="183" t="s">
        <v>648</v>
      </c>
      <c r="G159" s="184" t="s">
        <v>275</v>
      </c>
      <c r="H159" s="185">
        <v>7.9</v>
      </c>
      <c r="I159" s="186"/>
      <c r="J159" s="187">
        <f>ROUND(I159*H159,2)</f>
        <v>0</v>
      </c>
      <c r="K159" s="183" t="s">
        <v>5</v>
      </c>
      <c r="L159" s="41"/>
      <c r="M159" s="188" t="s">
        <v>5</v>
      </c>
      <c r="N159" s="189" t="s">
        <v>43</v>
      </c>
      <c r="O159" s="42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AR159" s="24" t="s">
        <v>237</v>
      </c>
      <c r="AT159" s="24" t="s">
        <v>154</v>
      </c>
      <c r="AU159" s="24" t="s">
        <v>82</v>
      </c>
      <c r="AY159" s="24" t="s">
        <v>152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24" t="s">
        <v>82</v>
      </c>
      <c r="BK159" s="192">
        <f>ROUND(I159*H159,2)</f>
        <v>0</v>
      </c>
      <c r="BL159" s="24" t="s">
        <v>237</v>
      </c>
      <c r="BM159" s="24" t="s">
        <v>767</v>
      </c>
    </row>
    <row r="160" spans="2:65" s="12" customFormat="1" ht="13.5">
      <c r="B160" s="193"/>
      <c r="D160" s="194" t="s">
        <v>161</v>
      </c>
      <c r="E160" s="195" t="s">
        <v>5</v>
      </c>
      <c r="F160" s="196" t="s">
        <v>768</v>
      </c>
      <c r="H160" s="197">
        <v>1.1499999999999999</v>
      </c>
      <c r="I160" s="198"/>
      <c r="L160" s="193"/>
      <c r="M160" s="199"/>
      <c r="N160" s="200"/>
      <c r="O160" s="200"/>
      <c r="P160" s="200"/>
      <c r="Q160" s="200"/>
      <c r="R160" s="200"/>
      <c r="S160" s="200"/>
      <c r="T160" s="201"/>
      <c r="AT160" s="195" t="s">
        <v>161</v>
      </c>
      <c r="AU160" s="195" t="s">
        <v>82</v>
      </c>
      <c r="AV160" s="12" t="s">
        <v>82</v>
      </c>
      <c r="AW160" s="12" t="s">
        <v>35</v>
      </c>
      <c r="AX160" s="12" t="s">
        <v>71</v>
      </c>
      <c r="AY160" s="195" t="s">
        <v>152</v>
      </c>
    </row>
    <row r="161" spans="2:65" s="12" customFormat="1" ht="13.5">
      <c r="B161" s="193"/>
      <c r="D161" s="194" t="s">
        <v>161</v>
      </c>
      <c r="E161" s="195" t="s">
        <v>5</v>
      </c>
      <c r="F161" s="196" t="s">
        <v>769</v>
      </c>
      <c r="H161" s="197">
        <v>6.75</v>
      </c>
      <c r="I161" s="198"/>
      <c r="L161" s="193"/>
      <c r="M161" s="199"/>
      <c r="N161" s="200"/>
      <c r="O161" s="200"/>
      <c r="P161" s="200"/>
      <c r="Q161" s="200"/>
      <c r="R161" s="200"/>
      <c r="S161" s="200"/>
      <c r="T161" s="201"/>
      <c r="AT161" s="195" t="s">
        <v>161</v>
      </c>
      <c r="AU161" s="195" t="s">
        <v>82</v>
      </c>
      <c r="AV161" s="12" t="s">
        <v>82</v>
      </c>
      <c r="AW161" s="12" t="s">
        <v>35</v>
      </c>
      <c r="AX161" s="12" t="s">
        <v>71</v>
      </c>
      <c r="AY161" s="195" t="s">
        <v>152</v>
      </c>
    </row>
    <row r="162" spans="2:65" s="13" customFormat="1" ht="13.5">
      <c r="B162" s="202"/>
      <c r="D162" s="194" t="s">
        <v>161</v>
      </c>
      <c r="E162" s="203" t="s">
        <v>5</v>
      </c>
      <c r="F162" s="204" t="s">
        <v>164</v>
      </c>
      <c r="H162" s="205">
        <v>7.9</v>
      </c>
      <c r="I162" s="206"/>
      <c r="L162" s="202"/>
      <c r="M162" s="207"/>
      <c r="N162" s="208"/>
      <c r="O162" s="208"/>
      <c r="P162" s="208"/>
      <c r="Q162" s="208"/>
      <c r="R162" s="208"/>
      <c r="S162" s="208"/>
      <c r="T162" s="209"/>
      <c r="AT162" s="203" t="s">
        <v>161</v>
      </c>
      <c r="AU162" s="203" t="s">
        <v>82</v>
      </c>
      <c r="AV162" s="13" t="s">
        <v>159</v>
      </c>
      <c r="AW162" s="13" t="s">
        <v>35</v>
      </c>
      <c r="AX162" s="13" t="s">
        <v>75</v>
      </c>
      <c r="AY162" s="203" t="s">
        <v>152</v>
      </c>
    </row>
    <row r="163" spans="2:65" s="1" customFormat="1" ht="16.5" customHeight="1">
      <c r="B163" s="180"/>
      <c r="C163" s="181" t="s">
        <v>265</v>
      </c>
      <c r="D163" s="181" t="s">
        <v>154</v>
      </c>
      <c r="E163" s="182" t="s">
        <v>502</v>
      </c>
      <c r="F163" s="183" t="s">
        <v>503</v>
      </c>
      <c r="G163" s="184" t="s">
        <v>157</v>
      </c>
      <c r="H163" s="185">
        <v>1.4E-2</v>
      </c>
      <c r="I163" s="186"/>
      <c r="J163" s="187">
        <f>ROUND(I163*H163,2)</f>
        <v>0</v>
      </c>
      <c r="K163" s="183" t="s">
        <v>158</v>
      </c>
      <c r="L163" s="41"/>
      <c r="M163" s="188" t="s">
        <v>5</v>
      </c>
      <c r="N163" s="189" t="s">
        <v>43</v>
      </c>
      <c r="O163" s="42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AR163" s="24" t="s">
        <v>237</v>
      </c>
      <c r="AT163" s="24" t="s">
        <v>154</v>
      </c>
      <c r="AU163" s="24" t="s">
        <v>82</v>
      </c>
      <c r="AY163" s="24" t="s">
        <v>152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24" t="s">
        <v>82</v>
      </c>
      <c r="BK163" s="192">
        <f>ROUND(I163*H163,2)</f>
        <v>0</v>
      </c>
      <c r="BL163" s="24" t="s">
        <v>237</v>
      </c>
      <c r="BM163" s="24" t="s">
        <v>770</v>
      </c>
    </row>
    <row r="164" spans="2:65" s="11" customFormat="1" ht="29.85" customHeight="1">
      <c r="B164" s="167"/>
      <c r="D164" s="168" t="s">
        <v>70</v>
      </c>
      <c r="E164" s="178" t="s">
        <v>505</v>
      </c>
      <c r="F164" s="178" t="s">
        <v>506</v>
      </c>
      <c r="I164" s="170"/>
      <c r="J164" s="179">
        <f>BK164</f>
        <v>0</v>
      </c>
      <c r="L164" s="167"/>
      <c r="M164" s="172"/>
      <c r="N164" s="173"/>
      <c r="O164" s="173"/>
      <c r="P164" s="174">
        <f>SUM(P165:P193)</f>
        <v>0</v>
      </c>
      <c r="Q164" s="173"/>
      <c r="R164" s="174">
        <f>SUM(R165:R193)</f>
        <v>0.633992</v>
      </c>
      <c r="S164" s="173"/>
      <c r="T164" s="175">
        <f>SUM(T165:T193)</f>
        <v>0</v>
      </c>
      <c r="AR164" s="168" t="s">
        <v>82</v>
      </c>
      <c r="AT164" s="176" t="s">
        <v>70</v>
      </c>
      <c r="AU164" s="176" t="s">
        <v>75</v>
      </c>
      <c r="AY164" s="168" t="s">
        <v>152</v>
      </c>
      <c r="BK164" s="177">
        <f>SUM(BK165:BK193)</f>
        <v>0</v>
      </c>
    </row>
    <row r="165" spans="2:65" s="1" customFormat="1" ht="16.5" customHeight="1">
      <c r="B165" s="180"/>
      <c r="C165" s="181" t="s">
        <v>269</v>
      </c>
      <c r="D165" s="181" t="s">
        <v>154</v>
      </c>
      <c r="E165" s="182" t="s">
        <v>666</v>
      </c>
      <c r="F165" s="183" t="s">
        <v>667</v>
      </c>
      <c r="G165" s="184" t="s">
        <v>181</v>
      </c>
      <c r="H165" s="185">
        <v>6</v>
      </c>
      <c r="I165" s="186"/>
      <c r="J165" s="187">
        <f>ROUND(I165*H165,2)</f>
        <v>0</v>
      </c>
      <c r="K165" s="183" t="s">
        <v>158</v>
      </c>
      <c r="L165" s="41"/>
      <c r="M165" s="188" t="s">
        <v>5</v>
      </c>
      <c r="N165" s="189" t="s">
        <v>43</v>
      </c>
      <c r="O165" s="42"/>
      <c r="P165" s="190">
        <f>O165*H165</f>
        <v>0</v>
      </c>
      <c r="Q165" s="190">
        <v>2.7E-4</v>
      </c>
      <c r="R165" s="190">
        <f>Q165*H165</f>
        <v>1.6199999999999999E-3</v>
      </c>
      <c r="S165" s="190">
        <v>0</v>
      </c>
      <c r="T165" s="191">
        <f>S165*H165</f>
        <v>0</v>
      </c>
      <c r="AR165" s="24" t="s">
        <v>237</v>
      </c>
      <c r="AT165" s="24" t="s">
        <v>154</v>
      </c>
      <c r="AU165" s="24" t="s">
        <v>82</v>
      </c>
      <c r="AY165" s="24" t="s">
        <v>152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24" t="s">
        <v>82</v>
      </c>
      <c r="BK165" s="192">
        <f>ROUND(I165*H165,2)</f>
        <v>0</v>
      </c>
      <c r="BL165" s="24" t="s">
        <v>237</v>
      </c>
      <c r="BM165" s="24" t="s">
        <v>771</v>
      </c>
    </row>
    <row r="166" spans="2:65" s="12" customFormat="1" ht="13.5">
      <c r="B166" s="193"/>
      <c r="D166" s="194" t="s">
        <v>161</v>
      </c>
      <c r="E166" s="195" t="s">
        <v>5</v>
      </c>
      <c r="F166" s="196" t="s">
        <v>772</v>
      </c>
      <c r="H166" s="197">
        <v>1</v>
      </c>
      <c r="I166" s="198"/>
      <c r="L166" s="193"/>
      <c r="M166" s="199"/>
      <c r="N166" s="200"/>
      <c r="O166" s="200"/>
      <c r="P166" s="200"/>
      <c r="Q166" s="200"/>
      <c r="R166" s="200"/>
      <c r="S166" s="200"/>
      <c r="T166" s="201"/>
      <c r="AT166" s="195" t="s">
        <v>161</v>
      </c>
      <c r="AU166" s="195" t="s">
        <v>82</v>
      </c>
      <c r="AV166" s="12" t="s">
        <v>82</v>
      </c>
      <c r="AW166" s="12" t="s">
        <v>35</v>
      </c>
      <c r="AX166" s="12" t="s">
        <v>71</v>
      </c>
      <c r="AY166" s="195" t="s">
        <v>152</v>
      </c>
    </row>
    <row r="167" spans="2:65" s="12" customFormat="1" ht="13.5">
      <c r="B167" s="193"/>
      <c r="D167" s="194" t="s">
        <v>161</v>
      </c>
      <c r="E167" s="195" t="s">
        <v>5</v>
      </c>
      <c r="F167" s="196" t="s">
        <v>773</v>
      </c>
      <c r="H167" s="197">
        <v>5</v>
      </c>
      <c r="I167" s="198"/>
      <c r="L167" s="193"/>
      <c r="M167" s="199"/>
      <c r="N167" s="200"/>
      <c r="O167" s="200"/>
      <c r="P167" s="200"/>
      <c r="Q167" s="200"/>
      <c r="R167" s="200"/>
      <c r="S167" s="200"/>
      <c r="T167" s="201"/>
      <c r="AT167" s="195" t="s">
        <v>161</v>
      </c>
      <c r="AU167" s="195" t="s">
        <v>82</v>
      </c>
      <c r="AV167" s="12" t="s">
        <v>82</v>
      </c>
      <c r="AW167" s="12" t="s">
        <v>35</v>
      </c>
      <c r="AX167" s="12" t="s">
        <v>71</v>
      </c>
      <c r="AY167" s="195" t="s">
        <v>152</v>
      </c>
    </row>
    <row r="168" spans="2:65" s="13" customFormat="1" ht="13.5">
      <c r="B168" s="202"/>
      <c r="D168" s="194" t="s">
        <v>161</v>
      </c>
      <c r="E168" s="203" t="s">
        <v>5</v>
      </c>
      <c r="F168" s="204" t="s">
        <v>164</v>
      </c>
      <c r="H168" s="205">
        <v>6</v>
      </c>
      <c r="I168" s="206"/>
      <c r="L168" s="202"/>
      <c r="M168" s="207"/>
      <c r="N168" s="208"/>
      <c r="O168" s="208"/>
      <c r="P168" s="208"/>
      <c r="Q168" s="208"/>
      <c r="R168" s="208"/>
      <c r="S168" s="208"/>
      <c r="T168" s="209"/>
      <c r="AT168" s="203" t="s">
        <v>161</v>
      </c>
      <c r="AU168" s="203" t="s">
        <v>82</v>
      </c>
      <c r="AV168" s="13" t="s">
        <v>159</v>
      </c>
      <c r="AW168" s="13" t="s">
        <v>35</v>
      </c>
      <c r="AX168" s="13" t="s">
        <v>75</v>
      </c>
      <c r="AY168" s="203" t="s">
        <v>152</v>
      </c>
    </row>
    <row r="169" spans="2:65" s="1" customFormat="1" ht="16.5" customHeight="1">
      <c r="B169" s="180"/>
      <c r="C169" s="213" t="s">
        <v>10</v>
      </c>
      <c r="D169" s="213" t="s">
        <v>259</v>
      </c>
      <c r="E169" s="214" t="s">
        <v>774</v>
      </c>
      <c r="F169" s="215" t="s">
        <v>775</v>
      </c>
      <c r="G169" s="216" t="s">
        <v>181</v>
      </c>
      <c r="H169" s="217">
        <v>1</v>
      </c>
      <c r="I169" s="218"/>
      <c r="J169" s="219">
        <f>ROUND(I169*H169,2)</f>
        <v>0</v>
      </c>
      <c r="K169" s="215" t="s">
        <v>5</v>
      </c>
      <c r="L169" s="220"/>
      <c r="M169" s="221" t="s">
        <v>5</v>
      </c>
      <c r="N169" s="222" t="s">
        <v>43</v>
      </c>
      <c r="O169" s="42"/>
      <c r="P169" s="190">
        <f>O169*H169</f>
        <v>0</v>
      </c>
      <c r="Q169" s="190">
        <v>8.9999999999999993E-3</v>
      </c>
      <c r="R169" s="190">
        <f>Q169*H169</f>
        <v>8.9999999999999993E-3</v>
      </c>
      <c r="S169" s="190">
        <v>0</v>
      </c>
      <c r="T169" s="191">
        <f>S169*H169</f>
        <v>0</v>
      </c>
      <c r="AR169" s="24" t="s">
        <v>262</v>
      </c>
      <c r="AT169" s="24" t="s">
        <v>259</v>
      </c>
      <c r="AU169" s="24" t="s">
        <v>82</v>
      </c>
      <c r="AY169" s="24" t="s">
        <v>152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24" t="s">
        <v>82</v>
      </c>
      <c r="BK169" s="192">
        <f>ROUND(I169*H169,2)</f>
        <v>0</v>
      </c>
      <c r="BL169" s="24" t="s">
        <v>237</v>
      </c>
      <c r="BM169" s="24" t="s">
        <v>776</v>
      </c>
    </row>
    <row r="170" spans="2:65" s="1" customFormat="1" ht="54">
      <c r="B170" s="41"/>
      <c r="D170" s="194" t="s">
        <v>169</v>
      </c>
      <c r="F170" s="210" t="s">
        <v>777</v>
      </c>
      <c r="I170" s="211"/>
      <c r="L170" s="41"/>
      <c r="M170" s="212"/>
      <c r="N170" s="42"/>
      <c r="O170" s="42"/>
      <c r="P170" s="42"/>
      <c r="Q170" s="42"/>
      <c r="R170" s="42"/>
      <c r="S170" s="42"/>
      <c r="T170" s="70"/>
      <c r="AT170" s="24" t="s">
        <v>169</v>
      </c>
      <c r="AU170" s="24" t="s">
        <v>82</v>
      </c>
    </row>
    <row r="171" spans="2:65" s="1" customFormat="1" ht="16.5" customHeight="1">
      <c r="B171" s="180"/>
      <c r="C171" s="213" t="s">
        <v>278</v>
      </c>
      <c r="D171" s="213" t="s">
        <v>259</v>
      </c>
      <c r="E171" s="214" t="s">
        <v>778</v>
      </c>
      <c r="F171" s="215" t="s">
        <v>779</v>
      </c>
      <c r="G171" s="216" t="s">
        <v>181</v>
      </c>
      <c r="H171" s="217">
        <v>5</v>
      </c>
      <c r="I171" s="218"/>
      <c r="J171" s="219">
        <f>ROUND(I171*H171,2)</f>
        <v>0</v>
      </c>
      <c r="K171" s="215" t="s">
        <v>5</v>
      </c>
      <c r="L171" s="220"/>
      <c r="M171" s="221" t="s">
        <v>5</v>
      </c>
      <c r="N171" s="222" t="s">
        <v>43</v>
      </c>
      <c r="O171" s="42"/>
      <c r="P171" s="190">
        <f>O171*H171</f>
        <v>0</v>
      </c>
      <c r="Q171" s="190">
        <v>1.2E-2</v>
      </c>
      <c r="R171" s="190">
        <f>Q171*H171</f>
        <v>0.06</v>
      </c>
      <c r="S171" s="190">
        <v>0</v>
      </c>
      <c r="T171" s="191">
        <f>S171*H171</f>
        <v>0</v>
      </c>
      <c r="AR171" s="24" t="s">
        <v>262</v>
      </c>
      <c r="AT171" s="24" t="s">
        <v>259</v>
      </c>
      <c r="AU171" s="24" t="s">
        <v>82</v>
      </c>
      <c r="AY171" s="24" t="s">
        <v>152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24" t="s">
        <v>82</v>
      </c>
      <c r="BK171" s="192">
        <f>ROUND(I171*H171,2)</f>
        <v>0</v>
      </c>
      <c r="BL171" s="24" t="s">
        <v>237</v>
      </c>
      <c r="BM171" s="24" t="s">
        <v>780</v>
      </c>
    </row>
    <row r="172" spans="2:65" s="1" customFormat="1" ht="54">
      <c r="B172" s="41"/>
      <c r="D172" s="194" t="s">
        <v>169</v>
      </c>
      <c r="F172" s="210" t="s">
        <v>777</v>
      </c>
      <c r="I172" s="211"/>
      <c r="L172" s="41"/>
      <c r="M172" s="212"/>
      <c r="N172" s="42"/>
      <c r="O172" s="42"/>
      <c r="P172" s="42"/>
      <c r="Q172" s="42"/>
      <c r="R172" s="42"/>
      <c r="S172" s="42"/>
      <c r="T172" s="70"/>
      <c r="AT172" s="24" t="s">
        <v>169</v>
      </c>
      <c r="AU172" s="24" t="s">
        <v>82</v>
      </c>
    </row>
    <row r="173" spans="2:65" s="1" customFormat="1" ht="25.5" customHeight="1">
      <c r="B173" s="180"/>
      <c r="C173" s="181" t="s">
        <v>283</v>
      </c>
      <c r="D173" s="181" t="s">
        <v>154</v>
      </c>
      <c r="E173" s="182" t="s">
        <v>678</v>
      </c>
      <c r="F173" s="183" t="s">
        <v>679</v>
      </c>
      <c r="G173" s="184" t="s">
        <v>275</v>
      </c>
      <c r="H173" s="185">
        <v>16.399999999999999</v>
      </c>
      <c r="I173" s="186"/>
      <c r="J173" s="187">
        <f>ROUND(I173*H173,2)</f>
        <v>0</v>
      </c>
      <c r="K173" s="183" t="s">
        <v>158</v>
      </c>
      <c r="L173" s="41"/>
      <c r="M173" s="188" t="s">
        <v>5</v>
      </c>
      <c r="N173" s="189" t="s">
        <v>43</v>
      </c>
      <c r="O173" s="42"/>
      <c r="P173" s="190">
        <f>O173*H173</f>
        <v>0</v>
      </c>
      <c r="Q173" s="190">
        <v>2.7999999999999998E-4</v>
      </c>
      <c r="R173" s="190">
        <f>Q173*H173</f>
        <v>4.5919999999999989E-3</v>
      </c>
      <c r="S173" s="190">
        <v>0</v>
      </c>
      <c r="T173" s="191">
        <f>S173*H173</f>
        <v>0</v>
      </c>
      <c r="AR173" s="24" t="s">
        <v>237</v>
      </c>
      <c r="AT173" s="24" t="s">
        <v>154</v>
      </c>
      <c r="AU173" s="24" t="s">
        <v>82</v>
      </c>
      <c r="AY173" s="24" t="s">
        <v>152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24" t="s">
        <v>82</v>
      </c>
      <c r="BK173" s="192">
        <f>ROUND(I173*H173,2)</f>
        <v>0</v>
      </c>
      <c r="BL173" s="24" t="s">
        <v>237</v>
      </c>
      <c r="BM173" s="24" t="s">
        <v>781</v>
      </c>
    </row>
    <row r="174" spans="2:65" s="12" customFormat="1" ht="13.5">
      <c r="B174" s="193"/>
      <c r="D174" s="194" t="s">
        <v>161</v>
      </c>
      <c r="E174" s="195" t="s">
        <v>5</v>
      </c>
      <c r="F174" s="196" t="s">
        <v>731</v>
      </c>
      <c r="H174" s="197">
        <v>2.4</v>
      </c>
      <c r="I174" s="198"/>
      <c r="L174" s="193"/>
      <c r="M174" s="199"/>
      <c r="N174" s="200"/>
      <c r="O174" s="200"/>
      <c r="P174" s="200"/>
      <c r="Q174" s="200"/>
      <c r="R174" s="200"/>
      <c r="S174" s="200"/>
      <c r="T174" s="201"/>
      <c r="AT174" s="195" t="s">
        <v>161</v>
      </c>
      <c r="AU174" s="195" t="s">
        <v>82</v>
      </c>
      <c r="AV174" s="12" t="s">
        <v>82</v>
      </c>
      <c r="AW174" s="12" t="s">
        <v>35</v>
      </c>
      <c r="AX174" s="12" t="s">
        <v>71</v>
      </c>
      <c r="AY174" s="195" t="s">
        <v>152</v>
      </c>
    </row>
    <row r="175" spans="2:65" s="12" customFormat="1" ht="13.5">
      <c r="B175" s="193"/>
      <c r="D175" s="194" t="s">
        <v>161</v>
      </c>
      <c r="E175" s="195" t="s">
        <v>5</v>
      </c>
      <c r="F175" s="196" t="s">
        <v>732</v>
      </c>
      <c r="H175" s="197">
        <v>14</v>
      </c>
      <c r="I175" s="198"/>
      <c r="L175" s="193"/>
      <c r="M175" s="199"/>
      <c r="N175" s="200"/>
      <c r="O175" s="200"/>
      <c r="P175" s="200"/>
      <c r="Q175" s="200"/>
      <c r="R175" s="200"/>
      <c r="S175" s="200"/>
      <c r="T175" s="201"/>
      <c r="AT175" s="195" t="s">
        <v>161</v>
      </c>
      <c r="AU175" s="195" t="s">
        <v>82</v>
      </c>
      <c r="AV175" s="12" t="s">
        <v>82</v>
      </c>
      <c r="AW175" s="12" t="s">
        <v>35</v>
      </c>
      <c r="AX175" s="12" t="s">
        <v>71</v>
      </c>
      <c r="AY175" s="195" t="s">
        <v>152</v>
      </c>
    </row>
    <row r="176" spans="2:65" s="13" customFormat="1" ht="13.5">
      <c r="B176" s="202"/>
      <c r="D176" s="194" t="s">
        <v>161</v>
      </c>
      <c r="E176" s="203" t="s">
        <v>5</v>
      </c>
      <c r="F176" s="204" t="s">
        <v>164</v>
      </c>
      <c r="H176" s="205">
        <v>16.399999999999999</v>
      </c>
      <c r="I176" s="206"/>
      <c r="L176" s="202"/>
      <c r="M176" s="207"/>
      <c r="N176" s="208"/>
      <c r="O176" s="208"/>
      <c r="P176" s="208"/>
      <c r="Q176" s="208"/>
      <c r="R176" s="208"/>
      <c r="S176" s="208"/>
      <c r="T176" s="209"/>
      <c r="AT176" s="203" t="s">
        <v>161</v>
      </c>
      <c r="AU176" s="203" t="s">
        <v>82</v>
      </c>
      <c r="AV176" s="13" t="s">
        <v>159</v>
      </c>
      <c r="AW176" s="13" t="s">
        <v>35</v>
      </c>
      <c r="AX176" s="13" t="s">
        <v>75</v>
      </c>
      <c r="AY176" s="203" t="s">
        <v>152</v>
      </c>
    </row>
    <row r="177" spans="2:65" s="1" customFormat="1" ht="25.5" customHeight="1">
      <c r="B177" s="180"/>
      <c r="C177" s="181" t="s">
        <v>287</v>
      </c>
      <c r="D177" s="181" t="s">
        <v>154</v>
      </c>
      <c r="E177" s="182" t="s">
        <v>782</v>
      </c>
      <c r="F177" s="183" t="s">
        <v>783</v>
      </c>
      <c r="G177" s="184" t="s">
        <v>181</v>
      </c>
      <c r="H177" s="185">
        <v>96</v>
      </c>
      <c r="I177" s="186"/>
      <c r="J177" s="187">
        <f>ROUND(I177*H177,2)</f>
        <v>0</v>
      </c>
      <c r="K177" s="183" t="s">
        <v>158</v>
      </c>
      <c r="L177" s="41"/>
      <c r="M177" s="188" t="s">
        <v>5</v>
      </c>
      <c r="N177" s="189" t="s">
        <v>43</v>
      </c>
      <c r="O177" s="42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AR177" s="24" t="s">
        <v>237</v>
      </c>
      <c r="AT177" s="24" t="s">
        <v>154</v>
      </c>
      <c r="AU177" s="24" t="s">
        <v>82</v>
      </c>
      <c r="AY177" s="24" t="s">
        <v>152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24" t="s">
        <v>82</v>
      </c>
      <c r="BK177" s="192">
        <f>ROUND(I177*H177,2)</f>
        <v>0</v>
      </c>
      <c r="BL177" s="24" t="s">
        <v>237</v>
      </c>
      <c r="BM177" s="24" t="s">
        <v>784</v>
      </c>
    </row>
    <row r="178" spans="2:65" s="12" customFormat="1" ht="13.5">
      <c r="B178" s="193"/>
      <c r="D178" s="194" t="s">
        <v>161</v>
      </c>
      <c r="E178" s="195" t="s">
        <v>5</v>
      </c>
      <c r="F178" s="196" t="s">
        <v>785</v>
      </c>
      <c r="H178" s="197">
        <v>96</v>
      </c>
      <c r="I178" s="198"/>
      <c r="L178" s="193"/>
      <c r="M178" s="199"/>
      <c r="N178" s="200"/>
      <c r="O178" s="200"/>
      <c r="P178" s="200"/>
      <c r="Q178" s="200"/>
      <c r="R178" s="200"/>
      <c r="S178" s="200"/>
      <c r="T178" s="201"/>
      <c r="AT178" s="195" t="s">
        <v>161</v>
      </c>
      <c r="AU178" s="195" t="s">
        <v>82</v>
      </c>
      <c r="AV178" s="12" t="s">
        <v>82</v>
      </c>
      <c r="AW178" s="12" t="s">
        <v>35</v>
      </c>
      <c r="AX178" s="12" t="s">
        <v>75</v>
      </c>
      <c r="AY178" s="195" t="s">
        <v>152</v>
      </c>
    </row>
    <row r="179" spans="2:65" s="1" customFormat="1" ht="25.5" customHeight="1">
      <c r="B179" s="180"/>
      <c r="C179" s="181" t="s">
        <v>293</v>
      </c>
      <c r="D179" s="181" t="s">
        <v>154</v>
      </c>
      <c r="E179" s="182" t="s">
        <v>786</v>
      </c>
      <c r="F179" s="183" t="s">
        <v>787</v>
      </c>
      <c r="G179" s="184" t="s">
        <v>181</v>
      </c>
      <c r="H179" s="185">
        <v>27</v>
      </c>
      <c r="I179" s="186"/>
      <c r="J179" s="187">
        <f>ROUND(I179*H179,2)</f>
        <v>0</v>
      </c>
      <c r="K179" s="183" t="s">
        <v>158</v>
      </c>
      <c r="L179" s="41"/>
      <c r="M179" s="188" t="s">
        <v>5</v>
      </c>
      <c r="N179" s="189" t="s">
        <v>43</v>
      </c>
      <c r="O179" s="42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AR179" s="24" t="s">
        <v>237</v>
      </c>
      <c r="AT179" s="24" t="s">
        <v>154</v>
      </c>
      <c r="AU179" s="24" t="s">
        <v>82</v>
      </c>
      <c r="AY179" s="24" t="s">
        <v>152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24" t="s">
        <v>82</v>
      </c>
      <c r="BK179" s="192">
        <f>ROUND(I179*H179,2)</f>
        <v>0</v>
      </c>
      <c r="BL179" s="24" t="s">
        <v>237</v>
      </c>
      <c r="BM179" s="24" t="s">
        <v>788</v>
      </c>
    </row>
    <row r="180" spans="2:65" s="12" customFormat="1" ht="13.5">
      <c r="B180" s="193"/>
      <c r="D180" s="194" t="s">
        <v>161</v>
      </c>
      <c r="E180" s="195" t="s">
        <v>5</v>
      </c>
      <c r="F180" s="196" t="s">
        <v>789</v>
      </c>
      <c r="H180" s="197">
        <v>1</v>
      </c>
      <c r="I180" s="198"/>
      <c r="L180" s="193"/>
      <c r="M180" s="199"/>
      <c r="N180" s="200"/>
      <c r="O180" s="200"/>
      <c r="P180" s="200"/>
      <c r="Q180" s="200"/>
      <c r="R180" s="200"/>
      <c r="S180" s="200"/>
      <c r="T180" s="201"/>
      <c r="AT180" s="195" t="s">
        <v>161</v>
      </c>
      <c r="AU180" s="195" t="s">
        <v>82</v>
      </c>
      <c r="AV180" s="12" t="s">
        <v>82</v>
      </c>
      <c r="AW180" s="12" t="s">
        <v>35</v>
      </c>
      <c r="AX180" s="12" t="s">
        <v>71</v>
      </c>
      <c r="AY180" s="195" t="s">
        <v>152</v>
      </c>
    </row>
    <row r="181" spans="2:65" s="12" customFormat="1" ht="13.5">
      <c r="B181" s="193"/>
      <c r="D181" s="194" t="s">
        <v>161</v>
      </c>
      <c r="E181" s="195" t="s">
        <v>5</v>
      </c>
      <c r="F181" s="196" t="s">
        <v>790</v>
      </c>
      <c r="H181" s="197">
        <v>6</v>
      </c>
      <c r="I181" s="198"/>
      <c r="L181" s="193"/>
      <c r="M181" s="199"/>
      <c r="N181" s="200"/>
      <c r="O181" s="200"/>
      <c r="P181" s="200"/>
      <c r="Q181" s="200"/>
      <c r="R181" s="200"/>
      <c r="S181" s="200"/>
      <c r="T181" s="201"/>
      <c r="AT181" s="195" t="s">
        <v>161</v>
      </c>
      <c r="AU181" s="195" t="s">
        <v>82</v>
      </c>
      <c r="AV181" s="12" t="s">
        <v>82</v>
      </c>
      <c r="AW181" s="12" t="s">
        <v>35</v>
      </c>
      <c r="AX181" s="12" t="s">
        <v>71</v>
      </c>
      <c r="AY181" s="195" t="s">
        <v>152</v>
      </c>
    </row>
    <row r="182" spans="2:65" s="12" customFormat="1" ht="13.5">
      <c r="B182" s="193"/>
      <c r="D182" s="194" t="s">
        <v>161</v>
      </c>
      <c r="E182" s="195" t="s">
        <v>5</v>
      </c>
      <c r="F182" s="196" t="s">
        <v>791</v>
      </c>
      <c r="H182" s="197">
        <v>20</v>
      </c>
      <c r="I182" s="198"/>
      <c r="L182" s="193"/>
      <c r="M182" s="199"/>
      <c r="N182" s="200"/>
      <c r="O182" s="200"/>
      <c r="P182" s="200"/>
      <c r="Q182" s="200"/>
      <c r="R182" s="200"/>
      <c r="S182" s="200"/>
      <c r="T182" s="201"/>
      <c r="AT182" s="195" t="s">
        <v>161</v>
      </c>
      <c r="AU182" s="195" t="s">
        <v>82</v>
      </c>
      <c r="AV182" s="12" t="s">
        <v>82</v>
      </c>
      <c r="AW182" s="12" t="s">
        <v>35</v>
      </c>
      <c r="AX182" s="12" t="s">
        <v>71</v>
      </c>
      <c r="AY182" s="195" t="s">
        <v>152</v>
      </c>
    </row>
    <row r="183" spans="2:65" s="13" customFormat="1" ht="13.5">
      <c r="B183" s="202"/>
      <c r="D183" s="194" t="s">
        <v>161</v>
      </c>
      <c r="E183" s="203" t="s">
        <v>5</v>
      </c>
      <c r="F183" s="204" t="s">
        <v>164</v>
      </c>
      <c r="H183" s="205">
        <v>27</v>
      </c>
      <c r="I183" s="206"/>
      <c r="L183" s="202"/>
      <c r="M183" s="207"/>
      <c r="N183" s="208"/>
      <c r="O183" s="208"/>
      <c r="P183" s="208"/>
      <c r="Q183" s="208"/>
      <c r="R183" s="208"/>
      <c r="S183" s="208"/>
      <c r="T183" s="209"/>
      <c r="AT183" s="203" t="s">
        <v>161</v>
      </c>
      <c r="AU183" s="203" t="s">
        <v>82</v>
      </c>
      <c r="AV183" s="13" t="s">
        <v>159</v>
      </c>
      <c r="AW183" s="13" t="s">
        <v>35</v>
      </c>
      <c r="AX183" s="13" t="s">
        <v>75</v>
      </c>
      <c r="AY183" s="203" t="s">
        <v>152</v>
      </c>
    </row>
    <row r="184" spans="2:65" s="1" customFormat="1" ht="16.5" customHeight="1">
      <c r="B184" s="180"/>
      <c r="C184" s="213" t="s">
        <v>302</v>
      </c>
      <c r="D184" s="213" t="s">
        <v>259</v>
      </c>
      <c r="E184" s="214" t="s">
        <v>792</v>
      </c>
      <c r="F184" s="215" t="s">
        <v>793</v>
      </c>
      <c r="G184" s="216" t="s">
        <v>275</v>
      </c>
      <c r="H184" s="217">
        <v>115.2</v>
      </c>
      <c r="I184" s="218"/>
      <c r="J184" s="219">
        <f>ROUND(I184*H184,2)</f>
        <v>0</v>
      </c>
      <c r="K184" s="215" t="s">
        <v>5</v>
      </c>
      <c r="L184" s="220"/>
      <c r="M184" s="221" t="s">
        <v>5</v>
      </c>
      <c r="N184" s="222" t="s">
        <v>43</v>
      </c>
      <c r="O184" s="42"/>
      <c r="P184" s="190">
        <f>O184*H184</f>
        <v>0</v>
      </c>
      <c r="Q184" s="190">
        <v>3.0000000000000001E-3</v>
      </c>
      <c r="R184" s="190">
        <f>Q184*H184</f>
        <v>0.34560000000000002</v>
      </c>
      <c r="S184" s="190">
        <v>0</v>
      </c>
      <c r="T184" s="191">
        <f>S184*H184</f>
        <v>0</v>
      </c>
      <c r="AR184" s="24" t="s">
        <v>262</v>
      </c>
      <c r="AT184" s="24" t="s">
        <v>259</v>
      </c>
      <c r="AU184" s="24" t="s">
        <v>82</v>
      </c>
      <c r="AY184" s="24" t="s">
        <v>152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24" t="s">
        <v>82</v>
      </c>
      <c r="BK184" s="192">
        <f>ROUND(I184*H184,2)</f>
        <v>0</v>
      </c>
      <c r="BL184" s="24" t="s">
        <v>237</v>
      </c>
      <c r="BM184" s="24" t="s">
        <v>794</v>
      </c>
    </row>
    <row r="185" spans="2:65" s="12" customFormat="1" ht="13.5">
      <c r="B185" s="193"/>
      <c r="D185" s="194" t="s">
        <v>161</v>
      </c>
      <c r="E185" s="195" t="s">
        <v>5</v>
      </c>
      <c r="F185" s="196" t="s">
        <v>795</v>
      </c>
      <c r="H185" s="197">
        <v>115.2</v>
      </c>
      <c r="I185" s="198"/>
      <c r="L185" s="193"/>
      <c r="M185" s="199"/>
      <c r="N185" s="200"/>
      <c r="O185" s="200"/>
      <c r="P185" s="200"/>
      <c r="Q185" s="200"/>
      <c r="R185" s="200"/>
      <c r="S185" s="200"/>
      <c r="T185" s="201"/>
      <c r="AT185" s="195" t="s">
        <v>161</v>
      </c>
      <c r="AU185" s="195" t="s">
        <v>82</v>
      </c>
      <c r="AV185" s="12" t="s">
        <v>82</v>
      </c>
      <c r="AW185" s="12" t="s">
        <v>35</v>
      </c>
      <c r="AX185" s="12" t="s">
        <v>75</v>
      </c>
      <c r="AY185" s="195" t="s">
        <v>152</v>
      </c>
    </row>
    <row r="186" spans="2:65" s="1" customFormat="1" ht="16.5" customHeight="1">
      <c r="B186" s="180"/>
      <c r="C186" s="213" t="s">
        <v>311</v>
      </c>
      <c r="D186" s="213" t="s">
        <v>259</v>
      </c>
      <c r="E186" s="214" t="s">
        <v>796</v>
      </c>
      <c r="F186" s="215" t="s">
        <v>797</v>
      </c>
      <c r="G186" s="216" t="s">
        <v>275</v>
      </c>
      <c r="H186" s="217">
        <v>29.4</v>
      </c>
      <c r="I186" s="218"/>
      <c r="J186" s="219">
        <f>ROUND(I186*H186,2)</f>
        <v>0</v>
      </c>
      <c r="K186" s="215" t="s">
        <v>5</v>
      </c>
      <c r="L186" s="220"/>
      <c r="M186" s="221" t="s">
        <v>5</v>
      </c>
      <c r="N186" s="222" t="s">
        <v>43</v>
      </c>
      <c r="O186" s="42"/>
      <c r="P186" s="190">
        <f>O186*H186</f>
        <v>0</v>
      </c>
      <c r="Q186" s="190">
        <v>7.0000000000000001E-3</v>
      </c>
      <c r="R186" s="190">
        <f>Q186*H186</f>
        <v>0.20579999999999998</v>
      </c>
      <c r="S186" s="190">
        <v>0</v>
      </c>
      <c r="T186" s="191">
        <f>S186*H186</f>
        <v>0</v>
      </c>
      <c r="AR186" s="24" t="s">
        <v>262</v>
      </c>
      <c r="AT186" s="24" t="s">
        <v>259</v>
      </c>
      <c r="AU186" s="24" t="s">
        <v>82</v>
      </c>
      <c r="AY186" s="24" t="s">
        <v>152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24" t="s">
        <v>82</v>
      </c>
      <c r="BK186" s="192">
        <f>ROUND(I186*H186,2)</f>
        <v>0</v>
      </c>
      <c r="BL186" s="24" t="s">
        <v>237</v>
      </c>
      <c r="BM186" s="24" t="s">
        <v>798</v>
      </c>
    </row>
    <row r="187" spans="2:65" s="12" customFormat="1" ht="13.5">
      <c r="B187" s="193"/>
      <c r="D187" s="194" t="s">
        <v>161</v>
      </c>
      <c r="E187" s="195" t="s">
        <v>5</v>
      </c>
      <c r="F187" s="196" t="s">
        <v>799</v>
      </c>
      <c r="H187" s="197">
        <v>0.6</v>
      </c>
      <c r="I187" s="198"/>
      <c r="L187" s="193"/>
      <c r="M187" s="199"/>
      <c r="N187" s="200"/>
      <c r="O187" s="200"/>
      <c r="P187" s="200"/>
      <c r="Q187" s="200"/>
      <c r="R187" s="200"/>
      <c r="S187" s="200"/>
      <c r="T187" s="201"/>
      <c r="AT187" s="195" t="s">
        <v>161</v>
      </c>
      <c r="AU187" s="195" t="s">
        <v>82</v>
      </c>
      <c r="AV187" s="12" t="s">
        <v>82</v>
      </c>
      <c r="AW187" s="12" t="s">
        <v>35</v>
      </c>
      <c r="AX187" s="12" t="s">
        <v>71</v>
      </c>
      <c r="AY187" s="195" t="s">
        <v>152</v>
      </c>
    </row>
    <row r="188" spans="2:65" s="12" customFormat="1" ht="13.5">
      <c r="B188" s="193"/>
      <c r="D188" s="194" t="s">
        <v>161</v>
      </c>
      <c r="E188" s="195" t="s">
        <v>5</v>
      </c>
      <c r="F188" s="196" t="s">
        <v>800</v>
      </c>
      <c r="H188" s="197">
        <v>4.8</v>
      </c>
      <c r="I188" s="198"/>
      <c r="L188" s="193"/>
      <c r="M188" s="199"/>
      <c r="N188" s="200"/>
      <c r="O188" s="200"/>
      <c r="P188" s="200"/>
      <c r="Q188" s="200"/>
      <c r="R188" s="200"/>
      <c r="S188" s="200"/>
      <c r="T188" s="201"/>
      <c r="AT188" s="195" t="s">
        <v>161</v>
      </c>
      <c r="AU188" s="195" t="s">
        <v>82</v>
      </c>
      <c r="AV188" s="12" t="s">
        <v>82</v>
      </c>
      <c r="AW188" s="12" t="s">
        <v>35</v>
      </c>
      <c r="AX188" s="12" t="s">
        <v>71</v>
      </c>
      <c r="AY188" s="195" t="s">
        <v>152</v>
      </c>
    </row>
    <row r="189" spans="2:65" s="12" customFormat="1" ht="13.5">
      <c r="B189" s="193"/>
      <c r="D189" s="194" t="s">
        <v>161</v>
      </c>
      <c r="E189" s="195" t="s">
        <v>5</v>
      </c>
      <c r="F189" s="196" t="s">
        <v>801</v>
      </c>
      <c r="H189" s="197">
        <v>24</v>
      </c>
      <c r="I189" s="198"/>
      <c r="L189" s="193"/>
      <c r="M189" s="199"/>
      <c r="N189" s="200"/>
      <c r="O189" s="200"/>
      <c r="P189" s="200"/>
      <c r="Q189" s="200"/>
      <c r="R189" s="200"/>
      <c r="S189" s="200"/>
      <c r="T189" s="201"/>
      <c r="AT189" s="195" t="s">
        <v>161</v>
      </c>
      <c r="AU189" s="195" t="s">
        <v>82</v>
      </c>
      <c r="AV189" s="12" t="s">
        <v>82</v>
      </c>
      <c r="AW189" s="12" t="s">
        <v>35</v>
      </c>
      <c r="AX189" s="12" t="s">
        <v>71</v>
      </c>
      <c r="AY189" s="195" t="s">
        <v>152</v>
      </c>
    </row>
    <row r="190" spans="2:65" s="13" customFormat="1" ht="13.5">
      <c r="B190" s="202"/>
      <c r="D190" s="194" t="s">
        <v>161</v>
      </c>
      <c r="E190" s="203" t="s">
        <v>5</v>
      </c>
      <c r="F190" s="204" t="s">
        <v>164</v>
      </c>
      <c r="H190" s="205">
        <v>29.4</v>
      </c>
      <c r="I190" s="206"/>
      <c r="L190" s="202"/>
      <c r="M190" s="207"/>
      <c r="N190" s="208"/>
      <c r="O190" s="208"/>
      <c r="P190" s="208"/>
      <c r="Q190" s="208"/>
      <c r="R190" s="208"/>
      <c r="S190" s="208"/>
      <c r="T190" s="209"/>
      <c r="AT190" s="203" t="s">
        <v>161</v>
      </c>
      <c r="AU190" s="203" t="s">
        <v>82</v>
      </c>
      <c r="AV190" s="13" t="s">
        <v>159</v>
      </c>
      <c r="AW190" s="13" t="s">
        <v>35</v>
      </c>
      <c r="AX190" s="13" t="s">
        <v>75</v>
      </c>
      <c r="AY190" s="203" t="s">
        <v>152</v>
      </c>
    </row>
    <row r="191" spans="2:65" s="1" customFormat="1" ht="16.5" customHeight="1">
      <c r="B191" s="180"/>
      <c r="C191" s="213" t="s">
        <v>316</v>
      </c>
      <c r="D191" s="213" t="s">
        <v>259</v>
      </c>
      <c r="E191" s="214" t="s">
        <v>802</v>
      </c>
      <c r="F191" s="215" t="s">
        <v>803</v>
      </c>
      <c r="G191" s="216" t="s">
        <v>181</v>
      </c>
      <c r="H191" s="217">
        <v>123</v>
      </c>
      <c r="I191" s="218"/>
      <c r="J191" s="219">
        <f>ROUND(I191*H191,2)</f>
        <v>0</v>
      </c>
      <c r="K191" s="215" t="s">
        <v>158</v>
      </c>
      <c r="L191" s="220"/>
      <c r="M191" s="221" t="s">
        <v>5</v>
      </c>
      <c r="N191" s="222" t="s">
        <v>43</v>
      </c>
      <c r="O191" s="42"/>
      <c r="P191" s="190">
        <f>O191*H191</f>
        <v>0</v>
      </c>
      <c r="Q191" s="190">
        <v>6.0000000000000002E-5</v>
      </c>
      <c r="R191" s="190">
        <f>Q191*H191</f>
        <v>7.3800000000000003E-3</v>
      </c>
      <c r="S191" s="190">
        <v>0</v>
      </c>
      <c r="T191" s="191">
        <f>S191*H191</f>
        <v>0</v>
      </c>
      <c r="AR191" s="24" t="s">
        <v>262</v>
      </c>
      <c r="AT191" s="24" t="s">
        <v>259</v>
      </c>
      <c r="AU191" s="24" t="s">
        <v>82</v>
      </c>
      <c r="AY191" s="24" t="s">
        <v>152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24" t="s">
        <v>82</v>
      </c>
      <c r="BK191" s="192">
        <f>ROUND(I191*H191,2)</f>
        <v>0</v>
      </c>
      <c r="BL191" s="24" t="s">
        <v>237</v>
      </c>
      <c r="BM191" s="24" t="s">
        <v>804</v>
      </c>
    </row>
    <row r="192" spans="2:65" s="12" customFormat="1" ht="13.5">
      <c r="B192" s="193"/>
      <c r="D192" s="194" t="s">
        <v>161</v>
      </c>
      <c r="E192" s="195" t="s">
        <v>5</v>
      </c>
      <c r="F192" s="196" t="s">
        <v>805</v>
      </c>
      <c r="H192" s="197">
        <v>123</v>
      </c>
      <c r="I192" s="198"/>
      <c r="L192" s="193"/>
      <c r="M192" s="199"/>
      <c r="N192" s="200"/>
      <c r="O192" s="200"/>
      <c r="P192" s="200"/>
      <c r="Q192" s="200"/>
      <c r="R192" s="200"/>
      <c r="S192" s="200"/>
      <c r="T192" s="201"/>
      <c r="AT192" s="195" t="s">
        <v>161</v>
      </c>
      <c r="AU192" s="195" t="s">
        <v>82</v>
      </c>
      <c r="AV192" s="12" t="s">
        <v>82</v>
      </c>
      <c r="AW192" s="12" t="s">
        <v>35</v>
      </c>
      <c r="AX192" s="12" t="s">
        <v>75</v>
      </c>
      <c r="AY192" s="195" t="s">
        <v>152</v>
      </c>
    </row>
    <row r="193" spans="2:65" s="1" customFormat="1" ht="16.5" customHeight="1">
      <c r="B193" s="180"/>
      <c r="C193" s="181" t="s">
        <v>322</v>
      </c>
      <c r="D193" s="181" t="s">
        <v>154</v>
      </c>
      <c r="E193" s="182" t="s">
        <v>516</v>
      </c>
      <c r="F193" s="183" t="s">
        <v>517</v>
      </c>
      <c r="G193" s="184" t="s">
        <v>157</v>
      </c>
      <c r="H193" s="185">
        <v>0.63400000000000001</v>
      </c>
      <c r="I193" s="186"/>
      <c r="J193" s="187">
        <f>ROUND(I193*H193,2)</f>
        <v>0</v>
      </c>
      <c r="K193" s="183" t="s">
        <v>158</v>
      </c>
      <c r="L193" s="41"/>
      <c r="M193" s="188" t="s">
        <v>5</v>
      </c>
      <c r="N193" s="189" t="s">
        <v>43</v>
      </c>
      <c r="O193" s="42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AR193" s="24" t="s">
        <v>237</v>
      </c>
      <c r="AT193" s="24" t="s">
        <v>154</v>
      </c>
      <c r="AU193" s="24" t="s">
        <v>82</v>
      </c>
      <c r="AY193" s="24" t="s">
        <v>152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24" t="s">
        <v>82</v>
      </c>
      <c r="BK193" s="192">
        <f>ROUND(I193*H193,2)</f>
        <v>0</v>
      </c>
      <c r="BL193" s="24" t="s">
        <v>237</v>
      </c>
      <c r="BM193" s="24" t="s">
        <v>806</v>
      </c>
    </row>
    <row r="194" spans="2:65" s="11" customFormat="1" ht="29.85" customHeight="1">
      <c r="B194" s="167"/>
      <c r="D194" s="168" t="s">
        <v>70</v>
      </c>
      <c r="E194" s="178" t="s">
        <v>682</v>
      </c>
      <c r="F194" s="178" t="s">
        <v>683</v>
      </c>
      <c r="I194" s="170"/>
      <c r="J194" s="179">
        <f>BK194</f>
        <v>0</v>
      </c>
      <c r="L194" s="167"/>
      <c r="M194" s="172"/>
      <c r="N194" s="173"/>
      <c r="O194" s="173"/>
      <c r="P194" s="174">
        <f>SUM(P195:P204)</f>
        <v>0</v>
      </c>
      <c r="Q194" s="173"/>
      <c r="R194" s="174">
        <f>SUM(R195:R204)</f>
        <v>5.96E-2</v>
      </c>
      <c r="S194" s="173"/>
      <c r="T194" s="175">
        <f>SUM(T195:T204)</f>
        <v>1.24E-2</v>
      </c>
      <c r="AR194" s="168" t="s">
        <v>82</v>
      </c>
      <c r="AT194" s="176" t="s">
        <v>70</v>
      </c>
      <c r="AU194" s="176" t="s">
        <v>75</v>
      </c>
      <c r="AY194" s="168" t="s">
        <v>152</v>
      </c>
      <c r="BK194" s="177">
        <f>SUM(BK195:BK204)</f>
        <v>0</v>
      </c>
    </row>
    <row r="195" spans="2:65" s="1" customFormat="1" ht="16.5" customHeight="1">
      <c r="B195" s="180"/>
      <c r="C195" s="181" t="s">
        <v>327</v>
      </c>
      <c r="D195" s="181" t="s">
        <v>154</v>
      </c>
      <c r="E195" s="182" t="s">
        <v>684</v>
      </c>
      <c r="F195" s="183" t="s">
        <v>685</v>
      </c>
      <c r="G195" s="184" t="s">
        <v>194</v>
      </c>
      <c r="H195" s="185">
        <v>40</v>
      </c>
      <c r="I195" s="186"/>
      <c r="J195" s="187">
        <f>ROUND(I195*H195,2)</f>
        <v>0</v>
      </c>
      <c r="K195" s="183" t="s">
        <v>158</v>
      </c>
      <c r="L195" s="41"/>
      <c r="M195" s="188" t="s">
        <v>5</v>
      </c>
      <c r="N195" s="189" t="s">
        <v>43</v>
      </c>
      <c r="O195" s="42"/>
      <c r="P195" s="190">
        <f>O195*H195</f>
        <v>0</v>
      </c>
      <c r="Q195" s="190">
        <v>1E-3</v>
      </c>
      <c r="R195" s="190">
        <f>Q195*H195</f>
        <v>0.04</v>
      </c>
      <c r="S195" s="190">
        <v>3.1E-4</v>
      </c>
      <c r="T195" s="191">
        <f>S195*H195</f>
        <v>1.24E-2</v>
      </c>
      <c r="AR195" s="24" t="s">
        <v>237</v>
      </c>
      <c r="AT195" s="24" t="s">
        <v>154</v>
      </c>
      <c r="AU195" s="24" t="s">
        <v>82</v>
      </c>
      <c r="AY195" s="24" t="s">
        <v>152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24" t="s">
        <v>82</v>
      </c>
      <c r="BK195" s="192">
        <f>ROUND(I195*H195,2)</f>
        <v>0</v>
      </c>
      <c r="BL195" s="24" t="s">
        <v>237</v>
      </c>
      <c r="BM195" s="24" t="s">
        <v>807</v>
      </c>
    </row>
    <row r="196" spans="2:65" s="1" customFormat="1" ht="16.5" customHeight="1">
      <c r="B196" s="180"/>
      <c r="C196" s="181" t="s">
        <v>331</v>
      </c>
      <c r="D196" s="181" t="s">
        <v>154</v>
      </c>
      <c r="E196" s="182" t="s">
        <v>687</v>
      </c>
      <c r="F196" s="183" t="s">
        <v>688</v>
      </c>
      <c r="G196" s="184" t="s">
        <v>194</v>
      </c>
      <c r="H196" s="185">
        <v>40</v>
      </c>
      <c r="I196" s="186"/>
      <c r="J196" s="187">
        <f>ROUND(I196*H196,2)</f>
        <v>0</v>
      </c>
      <c r="K196" s="183" t="s">
        <v>158</v>
      </c>
      <c r="L196" s="41"/>
      <c r="M196" s="188" t="s">
        <v>5</v>
      </c>
      <c r="N196" s="189" t="s">
        <v>43</v>
      </c>
      <c r="O196" s="42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AR196" s="24" t="s">
        <v>237</v>
      </c>
      <c r="AT196" s="24" t="s">
        <v>154</v>
      </c>
      <c r="AU196" s="24" t="s">
        <v>82</v>
      </c>
      <c r="AY196" s="24" t="s">
        <v>152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24" t="s">
        <v>82</v>
      </c>
      <c r="BK196" s="192">
        <f>ROUND(I196*H196,2)</f>
        <v>0</v>
      </c>
      <c r="BL196" s="24" t="s">
        <v>237</v>
      </c>
      <c r="BM196" s="24" t="s">
        <v>808</v>
      </c>
    </row>
    <row r="197" spans="2:65" s="1" customFormat="1" ht="25.5" customHeight="1">
      <c r="B197" s="180"/>
      <c r="C197" s="181" t="s">
        <v>262</v>
      </c>
      <c r="D197" s="181" t="s">
        <v>154</v>
      </c>
      <c r="E197" s="182" t="s">
        <v>690</v>
      </c>
      <c r="F197" s="183" t="s">
        <v>691</v>
      </c>
      <c r="G197" s="184" t="s">
        <v>194</v>
      </c>
      <c r="H197" s="185">
        <v>40</v>
      </c>
      <c r="I197" s="186"/>
      <c r="J197" s="187">
        <f>ROUND(I197*H197,2)</f>
        <v>0</v>
      </c>
      <c r="K197" s="183" t="s">
        <v>158</v>
      </c>
      <c r="L197" s="41"/>
      <c r="M197" s="188" t="s">
        <v>5</v>
      </c>
      <c r="N197" s="189" t="s">
        <v>43</v>
      </c>
      <c r="O197" s="42"/>
      <c r="P197" s="190">
        <f>O197*H197</f>
        <v>0</v>
      </c>
      <c r="Q197" s="190">
        <v>2.0000000000000001E-4</v>
      </c>
      <c r="R197" s="190">
        <f>Q197*H197</f>
        <v>8.0000000000000002E-3</v>
      </c>
      <c r="S197" s="190">
        <v>0</v>
      </c>
      <c r="T197" s="191">
        <f>S197*H197</f>
        <v>0</v>
      </c>
      <c r="AR197" s="24" t="s">
        <v>237</v>
      </c>
      <c r="AT197" s="24" t="s">
        <v>154</v>
      </c>
      <c r="AU197" s="24" t="s">
        <v>82</v>
      </c>
      <c r="AY197" s="24" t="s">
        <v>152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24" t="s">
        <v>82</v>
      </c>
      <c r="BK197" s="192">
        <f>ROUND(I197*H197,2)</f>
        <v>0</v>
      </c>
      <c r="BL197" s="24" t="s">
        <v>237</v>
      </c>
      <c r="BM197" s="24" t="s">
        <v>809</v>
      </c>
    </row>
    <row r="198" spans="2:65" s="1" customFormat="1" ht="25.5" customHeight="1">
      <c r="B198" s="180"/>
      <c r="C198" s="181" t="s">
        <v>340</v>
      </c>
      <c r="D198" s="181" t="s">
        <v>154</v>
      </c>
      <c r="E198" s="182" t="s">
        <v>693</v>
      </c>
      <c r="F198" s="183" t="s">
        <v>694</v>
      </c>
      <c r="G198" s="184" t="s">
        <v>194</v>
      </c>
      <c r="H198" s="185">
        <v>40</v>
      </c>
      <c r="I198" s="186"/>
      <c r="J198" s="187">
        <f>ROUND(I198*H198,2)</f>
        <v>0</v>
      </c>
      <c r="K198" s="183" t="s">
        <v>158</v>
      </c>
      <c r="L198" s="41"/>
      <c r="M198" s="188" t="s">
        <v>5</v>
      </c>
      <c r="N198" s="189" t="s">
        <v>43</v>
      </c>
      <c r="O198" s="42"/>
      <c r="P198" s="190">
        <f>O198*H198</f>
        <v>0</v>
      </c>
      <c r="Q198" s="190">
        <v>2.9E-4</v>
      </c>
      <c r="R198" s="190">
        <f>Q198*H198</f>
        <v>1.1599999999999999E-2</v>
      </c>
      <c r="S198" s="190">
        <v>0</v>
      </c>
      <c r="T198" s="191">
        <f>S198*H198</f>
        <v>0</v>
      </c>
      <c r="AR198" s="24" t="s">
        <v>237</v>
      </c>
      <c r="AT198" s="24" t="s">
        <v>154</v>
      </c>
      <c r="AU198" s="24" t="s">
        <v>82</v>
      </c>
      <c r="AY198" s="24" t="s">
        <v>152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24" t="s">
        <v>82</v>
      </c>
      <c r="BK198" s="192">
        <f>ROUND(I198*H198,2)</f>
        <v>0</v>
      </c>
      <c r="BL198" s="24" t="s">
        <v>237</v>
      </c>
      <c r="BM198" s="24" t="s">
        <v>810</v>
      </c>
    </row>
    <row r="199" spans="2:65" s="1" customFormat="1" ht="27">
      <c r="B199" s="41"/>
      <c r="D199" s="194" t="s">
        <v>169</v>
      </c>
      <c r="F199" s="210" t="s">
        <v>696</v>
      </c>
      <c r="I199" s="211"/>
      <c r="L199" s="41"/>
      <c r="M199" s="212"/>
      <c r="N199" s="42"/>
      <c r="O199" s="42"/>
      <c r="P199" s="42"/>
      <c r="Q199" s="42"/>
      <c r="R199" s="42"/>
      <c r="S199" s="42"/>
      <c r="T199" s="70"/>
      <c r="AT199" s="24" t="s">
        <v>169</v>
      </c>
      <c r="AU199" s="24" t="s">
        <v>82</v>
      </c>
    </row>
    <row r="200" spans="2:65" s="12" customFormat="1" ht="13.5">
      <c r="B200" s="193"/>
      <c r="D200" s="194" t="s">
        <v>161</v>
      </c>
      <c r="E200" s="195" t="s">
        <v>5</v>
      </c>
      <c r="F200" s="196" t="s">
        <v>811</v>
      </c>
      <c r="H200" s="197">
        <v>1.2</v>
      </c>
      <c r="I200" s="198"/>
      <c r="L200" s="193"/>
      <c r="M200" s="199"/>
      <c r="N200" s="200"/>
      <c r="O200" s="200"/>
      <c r="P200" s="200"/>
      <c r="Q200" s="200"/>
      <c r="R200" s="200"/>
      <c r="S200" s="200"/>
      <c r="T200" s="201"/>
      <c r="AT200" s="195" t="s">
        <v>161</v>
      </c>
      <c r="AU200" s="195" t="s">
        <v>82</v>
      </c>
      <c r="AV200" s="12" t="s">
        <v>82</v>
      </c>
      <c r="AW200" s="12" t="s">
        <v>35</v>
      </c>
      <c r="AX200" s="12" t="s">
        <v>71</v>
      </c>
      <c r="AY200" s="195" t="s">
        <v>152</v>
      </c>
    </row>
    <row r="201" spans="2:65" s="12" customFormat="1" ht="13.5">
      <c r="B201" s="193"/>
      <c r="D201" s="194" t="s">
        <v>161</v>
      </c>
      <c r="E201" s="195" t="s">
        <v>5</v>
      </c>
      <c r="F201" s="196" t="s">
        <v>812</v>
      </c>
      <c r="H201" s="197">
        <v>7</v>
      </c>
      <c r="I201" s="198"/>
      <c r="L201" s="193"/>
      <c r="M201" s="199"/>
      <c r="N201" s="200"/>
      <c r="O201" s="200"/>
      <c r="P201" s="200"/>
      <c r="Q201" s="200"/>
      <c r="R201" s="200"/>
      <c r="S201" s="200"/>
      <c r="T201" s="201"/>
      <c r="AT201" s="195" t="s">
        <v>161</v>
      </c>
      <c r="AU201" s="195" t="s">
        <v>82</v>
      </c>
      <c r="AV201" s="12" t="s">
        <v>82</v>
      </c>
      <c r="AW201" s="12" t="s">
        <v>35</v>
      </c>
      <c r="AX201" s="12" t="s">
        <v>71</v>
      </c>
      <c r="AY201" s="195" t="s">
        <v>152</v>
      </c>
    </row>
    <row r="202" spans="2:65" s="12" customFormat="1" ht="13.5">
      <c r="B202" s="193"/>
      <c r="D202" s="194" t="s">
        <v>161</v>
      </c>
      <c r="E202" s="195" t="s">
        <v>5</v>
      </c>
      <c r="F202" s="196" t="s">
        <v>813</v>
      </c>
      <c r="H202" s="197">
        <v>31.8</v>
      </c>
      <c r="I202" s="198"/>
      <c r="L202" s="193"/>
      <c r="M202" s="199"/>
      <c r="N202" s="200"/>
      <c r="O202" s="200"/>
      <c r="P202" s="200"/>
      <c r="Q202" s="200"/>
      <c r="R202" s="200"/>
      <c r="S202" s="200"/>
      <c r="T202" s="201"/>
      <c r="AT202" s="195" t="s">
        <v>161</v>
      </c>
      <c r="AU202" s="195" t="s">
        <v>82</v>
      </c>
      <c r="AV202" s="12" t="s">
        <v>82</v>
      </c>
      <c r="AW202" s="12" t="s">
        <v>35</v>
      </c>
      <c r="AX202" s="12" t="s">
        <v>71</v>
      </c>
      <c r="AY202" s="195" t="s">
        <v>152</v>
      </c>
    </row>
    <row r="203" spans="2:65" s="13" customFormat="1" ht="13.5">
      <c r="B203" s="202"/>
      <c r="D203" s="194" t="s">
        <v>161</v>
      </c>
      <c r="E203" s="203" t="s">
        <v>5</v>
      </c>
      <c r="F203" s="204" t="s">
        <v>164</v>
      </c>
      <c r="H203" s="205">
        <v>40</v>
      </c>
      <c r="I203" s="206"/>
      <c r="L203" s="202"/>
      <c r="M203" s="207"/>
      <c r="N203" s="208"/>
      <c r="O203" s="208"/>
      <c r="P203" s="208"/>
      <c r="Q203" s="208"/>
      <c r="R203" s="208"/>
      <c r="S203" s="208"/>
      <c r="T203" s="209"/>
      <c r="AT203" s="203" t="s">
        <v>161</v>
      </c>
      <c r="AU203" s="203" t="s">
        <v>82</v>
      </c>
      <c r="AV203" s="13" t="s">
        <v>159</v>
      </c>
      <c r="AW203" s="13" t="s">
        <v>35</v>
      </c>
      <c r="AX203" s="13" t="s">
        <v>75</v>
      </c>
      <c r="AY203" s="203" t="s">
        <v>152</v>
      </c>
    </row>
    <row r="204" spans="2:65" s="1" customFormat="1" ht="25.5" customHeight="1">
      <c r="B204" s="180"/>
      <c r="C204" s="181" t="s">
        <v>346</v>
      </c>
      <c r="D204" s="181" t="s">
        <v>154</v>
      </c>
      <c r="E204" s="182" t="s">
        <v>702</v>
      </c>
      <c r="F204" s="183" t="s">
        <v>703</v>
      </c>
      <c r="G204" s="184" t="s">
        <v>194</v>
      </c>
      <c r="H204" s="185">
        <v>40</v>
      </c>
      <c r="I204" s="186"/>
      <c r="J204" s="187">
        <f>ROUND(I204*H204,2)</f>
        <v>0</v>
      </c>
      <c r="K204" s="183" t="s">
        <v>158</v>
      </c>
      <c r="L204" s="41"/>
      <c r="M204" s="188" t="s">
        <v>5</v>
      </c>
      <c r="N204" s="189" t="s">
        <v>43</v>
      </c>
      <c r="O204" s="42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AR204" s="24" t="s">
        <v>237</v>
      </c>
      <c r="AT204" s="24" t="s">
        <v>154</v>
      </c>
      <c r="AU204" s="24" t="s">
        <v>82</v>
      </c>
      <c r="AY204" s="24" t="s">
        <v>152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24" t="s">
        <v>82</v>
      </c>
      <c r="BK204" s="192">
        <f>ROUND(I204*H204,2)</f>
        <v>0</v>
      </c>
      <c r="BL204" s="24" t="s">
        <v>237</v>
      </c>
      <c r="BM204" s="24" t="s">
        <v>814</v>
      </c>
    </row>
    <row r="205" spans="2:65" s="11" customFormat="1" ht="29.85" customHeight="1">
      <c r="B205" s="167"/>
      <c r="D205" s="168" t="s">
        <v>70</v>
      </c>
      <c r="E205" s="178" t="s">
        <v>815</v>
      </c>
      <c r="F205" s="178" t="s">
        <v>816</v>
      </c>
      <c r="I205" s="170"/>
      <c r="J205" s="179">
        <f>BK205</f>
        <v>0</v>
      </c>
      <c r="L205" s="167"/>
      <c r="M205" s="172"/>
      <c r="N205" s="173"/>
      <c r="O205" s="173"/>
      <c r="P205" s="174">
        <f>SUM(P206:P213)</f>
        <v>0</v>
      </c>
      <c r="Q205" s="173"/>
      <c r="R205" s="174">
        <f>SUM(R206:R213)</f>
        <v>0.14208000000000001</v>
      </c>
      <c r="S205" s="173"/>
      <c r="T205" s="175">
        <f>SUM(T206:T213)</f>
        <v>0</v>
      </c>
      <c r="AR205" s="168" t="s">
        <v>82</v>
      </c>
      <c r="AT205" s="176" t="s">
        <v>70</v>
      </c>
      <c r="AU205" s="176" t="s">
        <v>75</v>
      </c>
      <c r="AY205" s="168" t="s">
        <v>152</v>
      </c>
      <c r="BK205" s="177">
        <f>SUM(BK206:BK213)</f>
        <v>0</v>
      </c>
    </row>
    <row r="206" spans="2:65" s="1" customFormat="1" ht="25.5" customHeight="1">
      <c r="B206" s="180"/>
      <c r="C206" s="181" t="s">
        <v>350</v>
      </c>
      <c r="D206" s="181" t="s">
        <v>154</v>
      </c>
      <c r="E206" s="182" t="s">
        <v>817</v>
      </c>
      <c r="F206" s="183" t="s">
        <v>818</v>
      </c>
      <c r="G206" s="184" t="s">
        <v>194</v>
      </c>
      <c r="H206" s="185">
        <v>177.6</v>
      </c>
      <c r="I206" s="186"/>
      <c r="J206" s="187">
        <f>ROUND(I206*H206,2)</f>
        <v>0</v>
      </c>
      <c r="K206" s="183" t="s">
        <v>158</v>
      </c>
      <c r="L206" s="41"/>
      <c r="M206" s="188" t="s">
        <v>5</v>
      </c>
      <c r="N206" s="189" t="s">
        <v>43</v>
      </c>
      <c r="O206" s="42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AR206" s="24" t="s">
        <v>237</v>
      </c>
      <c r="AT206" s="24" t="s">
        <v>154</v>
      </c>
      <c r="AU206" s="24" t="s">
        <v>82</v>
      </c>
      <c r="AY206" s="24" t="s">
        <v>152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24" t="s">
        <v>82</v>
      </c>
      <c r="BK206" s="192">
        <f>ROUND(I206*H206,2)</f>
        <v>0</v>
      </c>
      <c r="BL206" s="24" t="s">
        <v>237</v>
      </c>
      <c r="BM206" s="24" t="s">
        <v>819</v>
      </c>
    </row>
    <row r="207" spans="2:65" s="12" customFormat="1" ht="13.5">
      <c r="B207" s="193"/>
      <c r="D207" s="194" t="s">
        <v>161</v>
      </c>
      <c r="E207" s="195" t="s">
        <v>5</v>
      </c>
      <c r="F207" s="196" t="s">
        <v>820</v>
      </c>
      <c r="H207" s="197">
        <v>0.48</v>
      </c>
      <c r="I207" s="198"/>
      <c r="L207" s="193"/>
      <c r="M207" s="199"/>
      <c r="N207" s="200"/>
      <c r="O207" s="200"/>
      <c r="P207" s="200"/>
      <c r="Q207" s="200"/>
      <c r="R207" s="200"/>
      <c r="S207" s="200"/>
      <c r="T207" s="201"/>
      <c r="AT207" s="195" t="s">
        <v>161</v>
      </c>
      <c r="AU207" s="195" t="s">
        <v>82</v>
      </c>
      <c r="AV207" s="12" t="s">
        <v>82</v>
      </c>
      <c r="AW207" s="12" t="s">
        <v>35</v>
      </c>
      <c r="AX207" s="12" t="s">
        <v>71</v>
      </c>
      <c r="AY207" s="195" t="s">
        <v>152</v>
      </c>
    </row>
    <row r="208" spans="2:65" s="12" customFormat="1" ht="13.5">
      <c r="B208" s="193"/>
      <c r="D208" s="194" t="s">
        <v>161</v>
      </c>
      <c r="E208" s="195" t="s">
        <v>5</v>
      </c>
      <c r="F208" s="196" t="s">
        <v>821</v>
      </c>
      <c r="H208" s="197">
        <v>0.72</v>
      </c>
      <c r="I208" s="198"/>
      <c r="L208" s="193"/>
      <c r="M208" s="199"/>
      <c r="N208" s="200"/>
      <c r="O208" s="200"/>
      <c r="P208" s="200"/>
      <c r="Q208" s="200"/>
      <c r="R208" s="200"/>
      <c r="S208" s="200"/>
      <c r="T208" s="201"/>
      <c r="AT208" s="195" t="s">
        <v>161</v>
      </c>
      <c r="AU208" s="195" t="s">
        <v>82</v>
      </c>
      <c r="AV208" s="12" t="s">
        <v>82</v>
      </c>
      <c r="AW208" s="12" t="s">
        <v>35</v>
      </c>
      <c r="AX208" s="12" t="s">
        <v>71</v>
      </c>
      <c r="AY208" s="195" t="s">
        <v>152</v>
      </c>
    </row>
    <row r="209" spans="2:65" s="12" customFormat="1" ht="13.5">
      <c r="B209" s="193"/>
      <c r="D209" s="194" t="s">
        <v>161</v>
      </c>
      <c r="E209" s="195" t="s">
        <v>5</v>
      </c>
      <c r="F209" s="196" t="s">
        <v>822</v>
      </c>
      <c r="H209" s="197">
        <v>10.8</v>
      </c>
      <c r="I209" s="198"/>
      <c r="L209" s="193"/>
      <c r="M209" s="199"/>
      <c r="N209" s="200"/>
      <c r="O209" s="200"/>
      <c r="P209" s="200"/>
      <c r="Q209" s="200"/>
      <c r="R209" s="200"/>
      <c r="S209" s="200"/>
      <c r="T209" s="201"/>
      <c r="AT209" s="195" t="s">
        <v>161</v>
      </c>
      <c r="AU209" s="195" t="s">
        <v>82</v>
      </c>
      <c r="AV209" s="12" t="s">
        <v>82</v>
      </c>
      <c r="AW209" s="12" t="s">
        <v>35</v>
      </c>
      <c r="AX209" s="12" t="s">
        <v>71</v>
      </c>
      <c r="AY209" s="195" t="s">
        <v>152</v>
      </c>
    </row>
    <row r="210" spans="2:65" s="12" customFormat="1" ht="13.5">
      <c r="B210" s="193"/>
      <c r="D210" s="194" t="s">
        <v>161</v>
      </c>
      <c r="E210" s="195" t="s">
        <v>5</v>
      </c>
      <c r="F210" s="196" t="s">
        <v>823</v>
      </c>
      <c r="H210" s="197">
        <v>165.6</v>
      </c>
      <c r="I210" s="198"/>
      <c r="L210" s="193"/>
      <c r="M210" s="199"/>
      <c r="N210" s="200"/>
      <c r="O210" s="200"/>
      <c r="P210" s="200"/>
      <c r="Q210" s="200"/>
      <c r="R210" s="200"/>
      <c r="S210" s="200"/>
      <c r="T210" s="201"/>
      <c r="AT210" s="195" t="s">
        <v>161</v>
      </c>
      <c r="AU210" s="195" t="s">
        <v>82</v>
      </c>
      <c r="AV210" s="12" t="s">
        <v>82</v>
      </c>
      <c r="AW210" s="12" t="s">
        <v>35</v>
      </c>
      <c r="AX210" s="12" t="s">
        <v>71</v>
      </c>
      <c r="AY210" s="195" t="s">
        <v>152</v>
      </c>
    </row>
    <row r="211" spans="2:65" s="13" customFormat="1" ht="13.5">
      <c r="B211" s="202"/>
      <c r="D211" s="194" t="s">
        <v>161</v>
      </c>
      <c r="E211" s="203" t="s">
        <v>5</v>
      </c>
      <c r="F211" s="204" t="s">
        <v>164</v>
      </c>
      <c r="H211" s="205">
        <v>177.6</v>
      </c>
      <c r="I211" s="206"/>
      <c r="L211" s="202"/>
      <c r="M211" s="207"/>
      <c r="N211" s="208"/>
      <c r="O211" s="208"/>
      <c r="P211" s="208"/>
      <c r="Q211" s="208"/>
      <c r="R211" s="208"/>
      <c r="S211" s="208"/>
      <c r="T211" s="209"/>
      <c r="AT211" s="203" t="s">
        <v>161</v>
      </c>
      <c r="AU211" s="203" t="s">
        <v>82</v>
      </c>
      <c r="AV211" s="13" t="s">
        <v>159</v>
      </c>
      <c r="AW211" s="13" t="s">
        <v>35</v>
      </c>
      <c r="AX211" s="13" t="s">
        <v>75</v>
      </c>
      <c r="AY211" s="203" t="s">
        <v>152</v>
      </c>
    </row>
    <row r="212" spans="2:65" s="1" customFormat="1" ht="16.5" customHeight="1">
      <c r="B212" s="180"/>
      <c r="C212" s="213" t="s">
        <v>355</v>
      </c>
      <c r="D212" s="213" t="s">
        <v>259</v>
      </c>
      <c r="E212" s="214" t="s">
        <v>824</v>
      </c>
      <c r="F212" s="215" t="s">
        <v>825</v>
      </c>
      <c r="G212" s="216" t="s">
        <v>194</v>
      </c>
      <c r="H212" s="217">
        <v>177.6</v>
      </c>
      <c r="I212" s="218"/>
      <c r="J212" s="219">
        <f>ROUND(I212*H212,2)</f>
        <v>0</v>
      </c>
      <c r="K212" s="215" t="s">
        <v>5</v>
      </c>
      <c r="L212" s="220"/>
      <c r="M212" s="221" t="s">
        <v>5</v>
      </c>
      <c r="N212" s="222" t="s">
        <v>43</v>
      </c>
      <c r="O212" s="42"/>
      <c r="P212" s="190">
        <f>O212*H212</f>
        <v>0</v>
      </c>
      <c r="Q212" s="190">
        <v>8.0000000000000004E-4</v>
      </c>
      <c r="R212" s="190">
        <f>Q212*H212</f>
        <v>0.14208000000000001</v>
      </c>
      <c r="S212" s="190">
        <v>0</v>
      </c>
      <c r="T212" s="191">
        <f>S212*H212</f>
        <v>0</v>
      </c>
      <c r="AR212" s="24" t="s">
        <v>262</v>
      </c>
      <c r="AT212" s="24" t="s">
        <v>259</v>
      </c>
      <c r="AU212" s="24" t="s">
        <v>82</v>
      </c>
      <c r="AY212" s="24" t="s">
        <v>152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24" t="s">
        <v>82</v>
      </c>
      <c r="BK212" s="192">
        <f>ROUND(I212*H212,2)</f>
        <v>0</v>
      </c>
      <c r="BL212" s="24" t="s">
        <v>237</v>
      </c>
      <c r="BM212" s="24" t="s">
        <v>826</v>
      </c>
    </row>
    <row r="213" spans="2:65" s="1" customFormat="1" ht="16.5" customHeight="1">
      <c r="B213" s="180"/>
      <c r="C213" s="181" t="s">
        <v>359</v>
      </c>
      <c r="D213" s="181" t="s">
        <v>154</v>
      </c>
      <c r="E213" s="182" t="s">
        <v>827</v>
      </c>
      <c r="F213" s="183" t="s">
        <v>828</v>
      </c>
      <c r="G213" s="184" t="s">
        <v>157</v>
      </c>
      <c r="H213" s="185">
        <v>0.14199999999999999</v>
      </c>
      <c r="I213" s="186"/>
      <c r="J213" s="187">
        <f>ROUND(I213*H213,2)</f>
        <v>0</v>
      </c>
      <c r="K213" s="183" t="s">
        <v>158</v>
      </c>
      <c r="L213" s="41"/>
      <c r="M213" s="188" t="s">
        <v>5</v>
      </c>
      <c r="N213" s="235" t="s">
        <v>43</v>
      </c>
      <c r="O213" s="224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AR213" s="24" t="s">
        <v>237</v>
      </c>
      <c r="AT213" s="24" t="s">
        <v>154</v>
      </c>
      <c r="AU213" s="24" t="s">
        <v>82</v>
      </c>
      <c r="AY213" s="24" t="s">
        <v>152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24" t="s">
        <v>82</v>
      </c>
      <c r="BK213" s="192">
        <f>ROUND(I213*H213,2)</f>
        <v>0</v>
      </c>
      <c r="BL213" s="24" t="s">
        <v>237</v>
      </c>
      <c r="BM213" s="24" t="s">
        <v>829</v>
      </c>
    </row>
    <row r="214" spans="2:65" s="1" customFormat="1" ht="6.95" customHeight="1">
      <c r="B214" s="56"/>
      <c r="C214" s="57"/>
      <c r="D214" s="57"/>
      <c r="E214" s="57"/>
      <c r="F214" s="57"/>
      <c r="G214" s="57"/>
      <c r="H214" s="57"/>
      <c r="I214" s="134"/>
      <c r="J214" s="57"/>
      <c r="K214" s="57"/>
      <c r="L214" s="41"/>
    </row>
  </sheetData>
  <autoFilter ref="C94:K213"/>
  <mergeCells count="13">
    <mergeCell ref="E87:H87"/>
    <mergeCell ref="G1:H1"/>
    <mergeCell ref="L2:V2"/>
    <mergeCell ref="E49:H49"/>
    <mergeCell ref="E51:H51"/>
    <mergeCell ref="J55:J56"/>
    <mergeCell ref="E83:H83"/>
    <mergeCell ref="E85:H8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103</v>
      </c>
      <c r="G1" s="367" t="s">
        <v>104</v>
      </c>
      <c r="H1" s="367"/>
      <c r="I1" s="110"/>
      <c r="J1" s="109" t="s">
        <v>105</v>
      </c>
      <c r="K1" s="108" t="s">
        <v>106</v>
      </c>
      <c r="L1" s="109" t="s">
        <v>107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 t="s">
        <v>8</v>
      </c>
      <c r="M2" s="357"/>
      <c r="N2" s="357"/>
      <c r="O2" s="357"/>
      <c r="P2" s="357"/>
      <c r="Q2" s="357"/>
      <c r="R2" s="357"/>
      <c r="S2" s="357"/>
      <c r="T2" s="357"/>
      <c r="U2" s="357"/>
      <c r="V2" s="357"/>
      <c r="AT2" s="24" t="s">
        <v>102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75</v>
      </c>
    </row>
    <row r="4" spans="1:70" ht="36.950000000000003" customHeight="1">
      <c r="B4" s="28"/>
      <c r="C4" s="29"/>
      <c r="D4" s="30" t="s">
        <v>108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6.5" customHeight="1">
      <c r="B7" s="28"/>
      <c r="C7" s="29"/>
      <c r="D7" s="29"/>
      <c r="E7" s="358" t="str">
        <f>'Rekapitulace stavby'!K6</f>
        <v>Snížení energetické náročnosti bytového domu, Sluneční č.p.1516, Přelouč</v>
      </c>
      <c r="F7" s="359"/>
      <c r="G7" s="359"/>
      <c r="H7" s="359"/>
      <c r="I7" s="112"/>
      <c r="J7" s="29"/>
      <c r="K7" s="31"/>
    </row>
    <row r="8" spans="1:70">
      <c r="B8" s="28"/>
      <c r="C8" s="29"/>
      <c r="D8" s="37" t="s">
        <v>109</v>
      </c>
      <c r="E8" s="29"/>
      <c r="F8" s="29"/>
      <c r="G8" s="29"/>
      <c r="H8" s="29"/>
      <c r="I8" s="112"/>
      <c r="J8" s="29"/>
      <c r="K8" s="31"/>
    </row>
    <row r="9" spans="1:70" s="1" customFormat="1" ht="16.5" customHeight="1">
      <c r="B9" s="41"/>
      <c r="C9" s="42"/>
      <c r="D9" s="42"/>
      <c r="E9" s="358" t="s">
        <v>723</v>
      </c>
      <c r="F9" s="360"/>
      <c r="G9" s="360"/>
      <c r="H9" s="360"/>
      <c r="I9" s="113"/>
      <c r="J9" s="42"/>
      <c r="K9" s="45"/>
    </row>
    <row r="10" spans="1:70" s="1" customFormat="1">
      <c r="B10" s="41"/>
      <c r="C10" s="42"/>
      <c r="D10" s="37" t="s">
        <v>111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1" t="s">
        <v>830</v>
      </c>
      <c r="F11" s="360"/>
      <c r="G11" s="360"/>
      <c r="H11" s="360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17. 4. 2018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">
        <v>5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14" t="s">
        <v>30</v>
      </c>
      <c r="J17" s="35" t="s">
        <v>5</v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31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33</v>
      </c>
      <c r="E22" s="42"/>
      <c r="F22" s="42"/>
      <c r="G22" s="42"/>
      <c r="H22" s="42"/>
      <c r="I22" s="114" t="s">
        <v>28</v>
      </c>
      <c r="J22" s="35" t="s">
        <v>5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14" t="s">
        <v>30</v>
      </c>
      <c r="J23" s="35" t="s">
        <v>5</v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36</v>
      </c>
      <c r="E25" s="42"/>
      <c r="F25" s="42"/>
      <c r="G25" s="42"/>
      <c r="H25" s="42"/>
      <c r="I25" s="113"/>
      <c r="J25" s="42"/>
      <c r="K25" s="45"/>
    </row>
    <row r="26" spans="2:11" s="7" customFormat="1" ht="16.5" customHeight="1">
      <c r="B26" s="116"/>
      <c r="C26" s="117"/>
      <c r="D26" s="117"/>
      <c r="E26" s="323" t="s">
        <v>5</v>
      </c>
      <c r="F26" s="323"/>
      <c r="G26" s="323"/>
      <c r="H26" s="323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37</v>
      </c>
      <c r="E29" s="42"/>
      <c r="F29" s="42"/>
      <c r="G29" s="42"/>
      <c r="H29" s="42"/>
      <c r="I29" s="113"/>
      <c r="J29" s="123">
        <f>ROUND(J84,2)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39</v>
      </c>
      <c r="G31" s="42"/>
      <c r="H31" s="42"/>
      <c r="I31" s="124" t="s">
        <v>38</v>
      </c>
      <c r="J31" s="46" t="s">
        <v>40</v>
      </c>
      <c r="K31" s="45"/>
    </row>
    <row r="32" spans="2:11" s="1" customFormat="1" ht="14.45" customHeight="1">
      <c r="B32" s="41"/>
      <c r="C32" s="42"/>
      <c r="D32" s="49" t="s">
        <v>41</v>
      </c>
      <c r="E32" s="49" t="s">
        <v>42</v>
      </c>
      <c r="F32" s="125">
        <f>ROUND(SUM(BE84:BE93), 2)</f>
        <v>0</v>
      </c>
      <c r="G32" s="42"/>
      <c r="H32" s="42"/>
      <c r="I32" s="126">
        <v>0.21</v>
      </c>
      <c r="J32" s="125">
        <f>ROUND(ROUND((SUM(BE84:BE93)),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43</v>
      </c>
      <c r="F33" s="125">
        <f>ROUND(SUM(BF84:BF93), 2)</f>
        <v>0</v>
      </c>
      <c r="G33" s="42"/>
      <c r="H33" s="42"/>
      <c r="I33" s="126">
        <v>0.15</v>
      </c>
      <c r="J33" s="125">
        <f>ROUND(ROUND((SUM(BF84:BF93)),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ROUND(SUM(BG84:BG93),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45</v>
      </c>
      <c r="F35" s="125">
        <f>ROUND(SUM(BH84:BH93),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46</v>
      </c>
      <c r="F36" s="125">
        <f>ROUND(SUM(BI84:BI93),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47</v>
      </c>
      <c r="E38" s="71"/>
      <c r="F38" s="71"/>
      <c r="G38" s="129" t="s">
        <v>48</v>
      </c>
      <c r="H38" s="130" t="s">
        <v>49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115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5" customHeight="1">
      <c r="B47" s="41"/>
      <c r="C47" s="42"/>
      <c r="D47" s="42"/>
      <c r="E47" s="358" t="str">
        <f>E7</f>
        <v>Snížení energetické náročnosti bytového domu, Sluneční č.p.1516, Přelouč</v>
      </c>
      <c r="F47" s="359"/>
      <c r="G47" s="359"/>
      <c r="H47" s="359"/>
      <c r="I47" s="113"/>
      <c r="J47" s="42"/>
      <c r="K47" s="45"/>
    </row>
    <row r="48" spans="2:11">
      <c r="B48" s="28"/>
      <c r="C48" s="37" t="s">
        <v>109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6.5" customHeight="1">
      <c r="B49" s="41"/>
      <c r="C49" s="42"/>
      <c r="D49" s="42"/>
      <c r="E49" s="358" t="s">
        <v>723</v>
      </c>
      <c r="F49" s="360"/>
      <c r="G49" s="360"/>
      <c r="H49" s="360"/>
      <c r="I49" s="113"/>
      <c r="J49" s="42"/>
      <c r="K49" s="45"/>
    </row>
    <row r="50" spans="2:47" s="1" customFormat="1" ht="14.45" customHeight="1">
      <c r="B50" s="41"/>
      <c r="C50" s="37" t="s">
        <v>111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7.25" customHeight="1">
      <c r="B51" s="41"/>
      <c r="C51" s="42"/>
      <c r="D51" s="42"/>
      <c r="E51" s="361" t="str">
        <f>E11</f>
        <v>04 - SO 04 Zařízení staveniště</v>
      </c>
      <c r="F51" s="360"/>
      <c r="G51" s="360"/>
      <c r="H51" s="360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17. 4. 2018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>Město Přelouč</v>
      </c>
      <c r="G55" s="42"/>
      <c r="H55" s="42"/>
      <c r="I55" s="114" t="s">
        <v>33</v>
      </c>
      <c r="J55" s="323" t="str">
        <f>E23</f>
        <v>Ing. Vítězslav Vomočil Pardubice</v>
      </c>
      <c r="K55" s="45"/>
    </row>
    <row r="56" spans="2:47" s="1" customFormat="1" ht="14.45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13"/>
      <c r="J56" s="36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116</v>
      </c>
      <c r="D58" s="127"/>
      <c r="E58" s="127"/>
      <c r="F58" s="127"/>
      <c r="G58" s="127"/>
      <c r="H58" s="127"/>
      <c r="I58" s="138"/>
      <c r="J58" s="139" t="s">
        <v>117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118</v>
      </c>
      <c r="D60" s="42"/>
      <c r="E60" s="42"/>
      <c r="F60" s="42"/>
      <c r="G60" s="42"/>
      <c r="H60" s="42"/>
      <c r="I60" s="113"/>
      <c r="J60" s="123">
        <f>J84</f>
        <v>0</v>
      </c>
      <c r="K60" s="45"/>
      <c r="AU60" s="24" t="s">
        <v>119</v>
      </c>
    </row>
    <row r="61" spans="2:47" s="8" customFormat="1" ht="24.95" customHeight="1">
      <c r="B61" s="142"/>
      <c r="C61" s="143"/>
      <c r="D61" s="144" t="s">
        <v>706</v>
      </c>
      <c r="E61" s="145"/>
      <c r="F61" s="145"/>
      <c r="G61" s="145"/>
      <c r="H61" s="145"/>
      <c r="I61" s="146"/>
      <c r="J61" s="147">
        <f>J85</f>
        <v>0</v>
      </c>
      <c r="K61" s="148"/>
    </row>
    <row r="62" spans="2:47" s="9" customFormat="1" ht="19.899999999999999" customHeight="1">
      <c r="B62" s="149"/>
      <c r="C62" s="150"/>
      <c r="D62" s="151" t="s">
        <v>831</v>
      </c>
      <c r="E62" s="152"/>
      <c r="F62" s="152"/>
      <c r="G62" s="152"/>
      <c r="H62" s="152"/>
      <c r="I62" s="153"/>
      <c r="J62" s="154">
        <f>J86</f>
        <v>0</v>
      </c>
      <c r="K62" s="155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3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4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35"/>
      <c r="J68" s="60"/>
      <c r="K68" s="60"/>
      <c r="L68" s="41"/>
    </row>
    <row r="69" spans="2:12" s="1" customFormat="1" ht="36.950000000000003" customHeight="1">
      <c r="B69" s="41"/>
      <c r="C69" s="61" t="s">
        <v>136</v>
      </c>
      <c r="L69" s="41"/>
    </row>
    <row r="70" spans="2:12" s="1" customFormat="1" ht="6.95" customHeight="1">
      <c r="B70" s="41"/>
      <c r="L70" s="41"/>
    </row>
    <row r="71" spans="2:12" s="1" customFormat="1" ht="14.45" customHeight="1">
      <c r="B71" s="41"/>
      <c r="C71" s="63" t="s">
        <v>19</v>
      </c>
      <c r="L71" s="41"/>
    </row>
    <row r="72" spans="2:12" s="1" customFormat="1" ht="16.5" customHeight="1">
      <c r="B72" s="41"/>
      <c r="E72" s="363" t="str">
        <f>E7</f>
        <v>Snížení energetické náročnosti bytového domu, Sluneční č.p.1516, Přelouč</v>
      </c>
      <c r="F72" s="364"/>
      <c r="G72" s="364"/>
      <c r="H72" s="364"/>
      <c r="L72" s="41"/>
    </row>
    <row r="73" spans="2:12">
      <c r="B73" s="28"/>
      <c r="C73" s="63" t="s">
        <v>109</v>
      </c>
      <c r="L73" s="28"/>
    </row>
    <row r="74" spans="2:12" s="1" customFormat="1" ht="16.5" customHeight="1">
      <c r="B74" s="41"/>
      <c r="E74" s="363" t="s">
        <v>723</v>
      </c>
      <c r="F74" s="366"/>
      <c r="G74" s="366"/>
      <c r="H74" s="366"/>
      <c r="L74" s="41"/>
    </row>
    <row r="75" spans="2:12" s="1" customFormat="1" ht="14.45" customHeight="1">
      <c r="B75" s="41"/>
      <c r="C75" s="63" t="s">
        <v>111</v>
      </c>
      <c r="L75" s="41"/>
    </row>
    <row r="76" spans="2:12" s="1" customFormat="1" ht="17.25" customHeight="1">
      <c r="B76" s="41"/>
      <c r="E76" s="334" t="str">
        <f>E11</f>
        <v>04 - SO 04 Zařízení staveniště</v>
      </c>
      <c r="F76" s="366"/>
      <c r="G76" s="366"/>
      <c r="H76" s="366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23</v>
      </c>
      <c r="F78" s="156" t="str">
        <f>F14</f>
        <v xml:space="preserve"> </v>
      </c>
      <c r="I78" s="157" t="s">
        <v>25</v>
      </c>
      <c r="J78" s="67" t="str">
        <f>IF(J14="","",J14)</f>
        <v>17. 4. 2018</v>
      </c>
      <c r="L78" s="41"/>
    </row>
    <row r="79" spans="2:12" s="1" customFormat="1" ht="6.95" customHeight="1">
      <c r="B79" s="41"/>
      <c r="L79" s="41"/>
    </row>
    <row r="80" spans="2:12" s="1" customFormat="1">
      <c r="B80" s="41"/>
      <c r="C80" s="63" t="s">
        <v>27</v>
      </c>
      <c r="F80" s="156" t="str">
        <f>E17</f>
        <v>Město Přelouč</v>
      </c>
      <c r="I80" s="157" t="s">
        <v>33</v>
      </c>
      <c r="J80" s="156" t="str">
        <f>E23</f>
        <v>Ing. Vítězslav Vomočil Pardubice</v>
      </c>
      <c r="L80" s="41"/>
    </row>
    <row r="81" spans="2:65" s="1" customFormat="1" ht="14.45" customHeight="1">
      <c r="B81" s="41"/>
      <c r="C81" s="63" t="s">
        <v>31</v>
      </c>
      <c r="F81" s="156" t="str">
        <f>IF(E20="","",E20)</f>
        <v/>
      </c>
      <c r="L81" s="41"/>
    </row>
    <row r="82" spans="2:65" s="1" customFormat="1" ht="10.35" customHeight="1">
      <c r="B82" s="41"/>
      <c r="L82" s="41"/>
    </row>
    <row r="83" spans="2:65" s="10" customFormat="1" ht="29.25" customHeight="1">
      <c r="B83" s="158"/>
      <c r="C83" s="159" t="s">
        <v>137</v>
      </c>
      <c r="D83" s="160" t="s">
        <v>56</v>
      </c>
      <c r="E83" s="160" t="s">
        <v>52</v>
      </c>
      <c r="F83" s="160" t="s">
        <v>138</v>
      </c>
      <c r="G83" s="160" t="s">
        <v>139</v>
      </c>
      <c r="H83" s="160" t="s">
        <v>140</v>
      </c>
      <c r="I83" s="161" t="s">
        <v>141</v>
      </c>
      <c r="J83" s="160" t="s">
        <v>117</v>
      </c>
      <c r="K83" s="162" t="s">
        <v>142</v>
      </c>
      <c r="L83" s="158"/>
      <c r="M83" s="73" t="s">
        <v>143</v>
      </c>
      <c r="N83" s="74" t="s">
        <v>41</v>
      </c>
      <c r="O83" s="74" t="s">
        <v>144</v>
      </c>
      <c r="P83" s="74" t="s">
        <v>145</v>
      </c>
      <c r="Q83" s="74" t="s">
        <v>146</v>
      </c>
      <c r="R83" s="74" t="s">
        <v>147</v>
      </c>
      <c r="S83" s="74" t="s">
        <v>148</v>
      </c>
      <c r="T83" s="75" t="s">
        <v>149</v>
      </c>
    </row>
    <row r="84" spans="2:65" s="1" customFormat="1" ht="29.25" customHeight="1">
      <c r="B84" s="41"/>
      <c r="C84" s="77" t="s">
        <v>118</v>
      </c>
      <c r="J84" s="163">
        <f>BK84</f>
        <v>0</v>
      </c>
      <c r="L84" s="41"/>
      <c r="M84" s="76"/>
      <c r="N84" s="68"/>
      <c r="O84" s="68"/>
      <c r="P84" s="164">
        <f>P85</f>
        <v>0</v>
      </c>
      <c r="Q84" s="68"/>
      <c r="R84" s="164">
        <f>R85</f>
        <v>0</v>
      </c>
      <c r="S84" s="68"/>
      <c r="T84" s="165">
        <f>T85</f>
        <v>0</v>
      </c>
      <c r="AT84" s="24" t="s">
        <v>70</v>
      </c>
      <c r="AU84" s="24" t="s">
        <v>119</v>
      </c>
      <c r="BK84" s="166">
        <f>BK85</f>
        <v>0</v>
      </c>
    </row>
    <row r="85" spans="2:65" s="11" customFormat="1" ht="37.35" customHeight="1">
      <c r="B85" s="167"/>
      <c r="D85" s="168" t="s">
        <v>70</v>
      </c>
      <c r="E85" s="169" t="s">
        <v>709</v>
      </c>
      <c r="F85" s="169" t="s">
        <v>710</v>
      </c>
      <c r="I85" s="170"/>
      <c r="J85" s="171">
        <f>BK85</f>
        <v>0</v>
      </c>
      <c r="L85" s="167"/>
      <c r="M85" s="172"/>
      <c r="N85" s="173"/>
      <c r="O85" s="173"/>
      <c r="P85" s="174">
        <f>P86</f>
        <v>0</v>
      </c>
      <c r="Q85" s="173"/>
      <c r="R85" s="174">
        <f>R86</f>
        <v>0</v>
      </c>
      <c r="S85" s="173"/>
      <c r="T85" s="175">
        <f>T86</f>
        <v>0</v>
      </c>
      <c r="AR85" s="168" t="s">
        <v>185</v>
      </c>
      <c r="AT85" s="176" t="s">
        <v>70</v>
      </c>
      <c r="AU85" s="176" t="s">
        <v>71</v>
      </c>
      <c r="AY85" s="168" t="s">
        <v>152</v>
      </c>
      <c r="BK85" s="177">
        <f>BK86</f>
        <v>0</v>
      </c>
    </row>
    <row r="86" spans="2:65" s="11" customFormat="1" ht="19.899999999999999" customHeight="1">
      <c r="B86" s="167"/>
      <c r="D86" s="168" t="s">
        <v>70</v>
      </c>
      <c r="E86" s="178" t="s">
        <v>832</v>
      </c>
      <c r="F86" s="178" t="s">
        <v>833</v>
      </c>
      <c r="I86" s="170"/>
      <c r="J86" s="179">
        <f>BK86</f>
        <v>0</v>
      </c>
      <c r="L86" s="167"/>
      <c r="M86" s="172"/>
      <c r="N86" s="173"/>
      <c r="O86" s="173"/>
      <c r="P86" s="174">
        <f>SUM(P87:P93)</f>
        <v>0</v>
      </c>
      <c r="Q86" s="173"/>
      <c r="R86" s="174">
        <f>SUM(R87:R93)</f>
        <v>0</v>
      </c>
      <c r="S86" s="173"/>
      <c r="T86" s="175">
        <f>SUM(T87:T93)</f>
        <v>0</v>
      </c>
      <c r="AR86" s="168" t="s">
        <v>185</v>
      </c>
      <c r="AT86" s="176" t="s">
        <v>70</v>
      </c>
      <c r="AU86" s="176" t="s">
        <v>75</v>
      </c>
      <c r="AY86" s="168" t="s">
        <v>152</v>
      </c>
      <c r="BK86" s="177">
        <f>SUM(BK87:BK93)</f>
        <v>0</v>
      </c>
    </row>
    <row r="87" spans="2:65" s="1" customFormat="1" ht="16.5" customHeight="1">
      <c r="B87" s="180"/>
      <c r="C87" s="181" t="s">
        <v>75</v>
      </c>
      <c r="D87" s="181" t="s">
        <v>154</v>
      </c>
      <c r="E87" s="182" t="s">
        <v>834</v>
      </c>
      <c r="F87" s="183" t="s">
        <v>835</v>
      </c>
      <c r="G87" s="184" t="s">
        <v>181</v>
      </c>
      <c r="H87" s="185">
        <v>1</v>
      </c>
      <c r="I87" s="186"/>
      <c r="J87" s="187">
        <f>ROUND(I87*H87,2)</f>
        <v>0</v>
      </c>
      <c r="K87" s="183" t="s">
        <v>158</v>
      </c>
      <c r="L87" s="41"/>
      <c r="M87" s="188" t="s">
        <v>5</v>
      </c>
      <c r="N87" s="189" t="s">
        <v>43</v>
      </c>
      <c r="O87" s="42"/>
      <c r="P87" s="190">
        <f>O87*H87</f>
        <v>0</v>
      </c>
      <c r="Q87" s="190">
        <v>0</v>
      </c>
      <c r="R87" s="190">
        <f>Q87*H87</f>
        <v>0</v>
      </c>
      <c r="S87" s="190">
        <v>0</v>
      </c>
      <c r="T87" s="191">
        <f>S87*H87</f>
        <v>0</v>
      </c>
      <c r="AR87" s="24" t="s">
        <v>716</v>
      </c>
      <c r="AT87" s="24" t="s">
        <v>154</v>
      </c>
      <c r="AU87" s="24" t="s">
        <v>82</v>
      </c>
      <c r="AY87" s="24" t="s">
        <v>152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24" t="s">
        <v>82</v>
      </c>
      <c r="BK87" s="192">
        <f>ROUND(I87*H87,2)</f>
        <v>0</v>
      </c>
      <c r="BL87" s="24" t="s">
        <v>716</v>
      </c>
      <c r="BM87" s="24" t="s">
        <v>836</v>
      </c>
    </row>
    <row r="88" spans="2:65" s="1" customFormat="1" ht="16.5" customHeight="1">
      <c r="B88" s="180"/>
      <c r="C88" s="181" t="s">
        <v>82</v>
      </c>
      <c r="D88" s="181" t="s">
        <v>154</v>
      </c>
      <c r="E88" s="182" t="s">
        <v>837</v>
      </c>
      <c r="F88" s="183" t="s">
        <v>838</v>
      </c>
      <c r="G88" s="184" t="s">
        <v>181</v>
      </c>
      <c r="H88" s="185">
        <v>1</v>
      </c>
      <c r="I88" s="186"/>
      <c r="J88" s="187">
        <f>ROUND(I88*H88,2)</f>
        <v>0</v>
      </c>
      <c r="K88" s="183" t="s">
        <v>158</v>
      </c>
      <c r="L88" s="41"/>
      <c r="M88" s="188" t="s">
        <v>5</v>
      </c>
      <c r="N88" s="189" t="s">
        <v>43</v>
      </c>
      <c r="O88" s="42"/>
      <c r="P88" s="190">
        <f>O88*H88</f>
        <v>0</v>
      </c>
      <c r="Q88" s="190">
        <v>0</v>
      </c>
      <c r="R88" s="190">
        <f>Q88*H88</f>
        <v>0</v>
      </c>
      <c r="S88" s="190">
        <v>0</v>
      </c>
      <c r="T88" s="191">
        <f>S88*H88</f>
        <v>0</v>
      </c>
      <c r="AR88" s="24" t="s">
        <v>716</v>
      </c>
      <c r="AT88" s="24" t="s">
        <v>154</v>
      </c>
      <c r="AU88" s="24" t="s">
        <v>82</v>
      </c>
      <c r="AY88" s="24" t="s">
        <v>152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24" t="s">
        <v>82</v>
      </c>
      <c r="BK88" s="192">
        <f>ROUND(I88*H88,2)</f>
        <v>0</v>
      </c>
      <c r="BL88" s="24" t="s">
        <v>716</v>
      </c>
      <c r="BM88" s="24" t="s">
        <v>839</v>
      </c>
    </row>
    <row r="89" spans="2:65" s="1" customFormat="1" ht="54">
      <c r="B89" s="41"/>
      <c r="D89" s="194" t="s">
        <v>169</v>
      </c>
      <c r="F89" s="210" t="s">
        <v>840</v>
      </c>
      <c r="I89" s="211"/>
      <c r="L89" s="41"/>
      <c r="M89" s="212"/>
      <c r="N89" s="42"/>
      <c r="O89" s="42"/>
      <c r="P89" s="42"/>
      <c r="Q89" s="42"/>
      <c r="R89" s="42"/>
      <c r="S89" s="42"/>
      <c r="T89" s="70"/>
      <c r="AT89" s="24" t="s">
        <v>169</v>
      </c>
      <c r="AU89" s="24" t="s">
        <v>82</v>
      </c>
    </row>
    <row r="90" spans="2:65" s="1" customFormat="1" ht="16.5" customHeight="1">
      <c r="B90" s="180"/>
      <c r="C90" s="181" t="s">
        <v>87</v>
      </c>
      <c r="D90" s="181" t="s">
        <v>154</v>
      </c>
      <c r="E90" s="182" t="s">
        <v>841</v>
      </c>
      <c r="F90" s="183" t="s">
        <v>842</v>
      </c>
      <c r="G90" s="184" t="s">
        <v>181</v>
      </c>
      <c r="H90" s="185">
        <v>1</v>
      </c>
      <c r="I90" s="186"/>
      <c r="J90" s="187">
        <f>ROUND(I90*H90,2)</f>
        <v>0</v>
      </c>
      <c r="K90" s="183" t="s">
        <v>158</v>
      </c>
      <c r="L90" s="41"/>
      <c r="M90" s="188" t="s">
        <v>5</v>
      </c>
      <c r="N90" s="189" t="s">
        <v>43</v>
      </c>
      <c r="O90" s="42"/>
      <c r="P90" s="190">
        <f>O90*H90</f>
        <v>0</v>
      </c>
      <c r="Q90" s="190">
        <v>0</v>
      </c>
      <c r="R90" s="190">
        <f>Q90*H90</f>
        <v>0</v>
      </c>
      <c r="S90" s="190">
        <v>0</v>
      </c>
      <c r="T90" s="191">
        <f>S90*H90</f>
        <v>0</v>
      </c>
      <c r="AR90" s="24" t="s">
        <v>716</v>
      </c>
      <c r="AT90" s="24" t="s">
        <v>154</v>
      </c>
      <c r="AU90" s="24" t="s">
        <v>82</v>
      </c>
      <c r="AY90" s="24" t="s">
        <v>152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24" t="s">
        <v>82</v>
      </c>
      <c r="BK90" s="192">
        <f>ROUND(I90*H90,2)</f>
        <v>0</v>
      </c>
      <c r="BL90" s="24" t="s">
        <v>716</v>
      </c>
      <c r="BM90" s="24" t="s">
        <v>843</v>
      </c>
    </row>
    <row r="91" spans="2:65" s="1" customFormat="1" ht="16.5" customHeight="1">
      <c r="B91" s="180"/>
      <c r="C91" s="181" t="s">
        <v>159</v>
      </c>
      <c r="D91" s="181" t="s">
        <v>154</v>
      </c>
      <c r="E91" s="182" t="s">
        <v>844</v>
      </c>
      <c r="F91" s="183" t="s">
        <v>845</v>
      </c>
      <c r="G91" s="184" t="s">
        <v>181</v>
      </c>
      <c r="H91" s="185">
        <v>1</v>
      </c>
      <c r="I91" s="186"/>
      <c r="J91" s="187">
        <f>ROUND(I91*H91,2)</f>
        <v>0</v>
      </c>
      <c r="K91" s="183" t="s">
        <v>158</v>
      </c>
      <c r="L91" s="41"/>
      <c r="M91" s="188" t="s">
        <v>5</v>
      </c>
      <c r="N91" s="189" t="s">
        <v>43</v>
      </c>
      <c r="O91" s="42"/>
      <c r="P91" s="190">
        <f>O91*H91</f>
        <v>0</v>
      </c>
      <c r="Q91" s="190">
        <v>0</v>
      </c>
      <c r="R91" s="190">
        <f>Q91*H91</f>
        <v>0</v>
      </c>
      <c r="S91" s="190">
        <v>0</v>
      </c>
      <c r="T91" s="191">
        <f>S91*H91</f>
        <v>0</v>
      </c>
      <c r="AR91" s="24" t="s">
        <v>716</v>
      </c>
      <c r="AT91" s="24" t="s">
        <v>154</v>
      </c>
      <c r="AU91" s="24" t="s">
        <v>82</v>
      </c>
      <c r="AY91" s="24" t="s">
        <v>152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24" t="s">
        <v>82</v>
      </c>
      <c r="BK91" s="192">
        <f>ROUND(I91*H91,2)</f>
        <v>0</v>
      </c>
      <c r="BL91" s="24" t="s">
        <v>716</v>
      </c>
      <c r="BM91" s="24" t="s">
        <v>846</v>
      </c>
    </row>
    <row r="92" spans="2:65" s="1" customFormat="1" ht="16.5" customHeight="1">
      <c r="B92" s="180"/>
      <c r="C92" s="181" t="s">
        <v>185</v>
      </c>
      <c r="D92" s="181" t="s">
        <v>154</v>
      </c>
      <c r="E92" s="182" t="s">
        <v>847</v>
      </c>
      <c r="F92" s="183" t="s">
        <v>848</v>
      </c>
      <c r="G92" s="184" t="s">
        <v>181</v>
      </c>
      <c r="H92" s="185">
        <v>1</v>
      </c>
      <c r="I92" s="186"/>
      <c r="J92" s="187">
        <f>ROUND(I92*H92,2)</f>
        <v>0</v>
      </c>
      <c r="K92" s="183" t="s">
        <v>158</v>
      </c>
      <c r="L92" s="41"/>
      <c r="M92" s="188" t="s">
        <v>5</v>
      </c>
      <c r="N92" s="189" t="s">
        <v>43</v>
      </c>
      <c r="O92" s="42"/>
      <c r="P92" s="190">
        <f>O92*H92</f>
        <v>0</v>
      </c>
      <c r="Q92" s="190">
        <v>0</v>
      </c>
      <c r="R92" s="190">
        <f>Q92*H92</f>
        <v>0</v>
      </c>
      <c r="S92" s="190">
        <v>0</v>
      </c>
      <c r="T92" s="191">
        <f>S92*H92</f>
        <v>0</v>
      </c>
      <c r="AR92" s="24" t="s">
        <v>716</v>
      </c>
      <c r="AT92" s="24" t="s">
        <v>154</v>
      </c>
      <c r="AU92" s="24" t="s">
        <v>82</v>
      </c>
      <c r="AY92" s="24" t="s">
        <v>152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24" t="s">
        <v>82</v>
      </c>
      <c r="BK92" s="192">
        <f>ROUND(I92*H92,2)</f>
        <v>0</v>
      </c>
      <c r="BL92" s="24" t="s">
        <v>716</v>
      </c>
      <c r="BM92" s="24" t="s">
        <v>849</v>
      </c>
    </row>
    <row r="93" spans="2:65" s="1" customFormat="1" ht="27">
      <c r="B93" s="41"/>
      <c r="D93" s="194" t="s">
        <v>169</v>
      </c>
      <c r="F93" s="210" t="s">
        <v>850</v>
      </c>
      <c r="I93" s="211"/>
      <c r="L93" s="41"/>
      <c r="M93" s="236"/>
      <c r="N93" s="224"/>
      <c r="O93" s="224"/>
      <c r="P93" s="224"/>
      <c r="Q93" s="224"/>
      <c r="R93" s="224"/>
      <c r="S93" s="224"/>
      <c r="T93" s="237"/>
      <c r="AT93" s="24" t="s">
        <v>169</v>
      </c>
      <c r="AU93" s="24" t="s">
        <v>82</v>
      </c>
    </row>
    <row r="94" spans="2:65" s="1" customFormat="1" ht="6.95" customHeight="1">
      <c r="B94" s="56"/>
      <c r="C94" s="57"/>
      <c r="D94" s="57"/>
      <c r="E94" s="57"/>
      <c r="F94" s="57"/>
      <c r="G94" s="57"/>
      <c r="H94" s="57"/>
      <c r="I94" s="134"/>
      <c r="J94" s="57"/>
      <c r="K94" s="57"/>
      <c r="L94" s="41"/>
    </row>
  </sheetData>
  <autoFilter ref="C83:K93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5" customFormat="1" ht="45" customHeight="1">
      <c r="B3" s="242"/>
      <c r="C3" s="371" t="s">
        <v>851</v>
      </c>
      <c r="D3" s="371"/>
      <c r="E3" s="371"/>
      <c r="F3" s="371"/>
      <c r="G3" s="371"/>
      <c r="H3" s="371"/>
      <c r="I3" s="371"/>
      <c r="J3" s="371"/>
      <c r="K3" s="243"/>
    </row>
    <row r="4" spans="2:11" ht="25.5" customHeight="1">
      <c r="B4" s="244"/>
      <c r="C4" s="375" t="s">
        <v>852</v>
      </c>
      <c r="D4" s="375"/>
      <c r="E4" s="375"/>
      <c r="F4" s="375"/>
      <c r="G4" s="375"/>
      <c r="H4" s="375"/>
      <c r="I4" s="375"/>
      <c r="J4" s="375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74" t="s">
        <v>853</v>
      </c>
      <c r="D6" s="374"/>
      <c r="E6" s="374"/>
      <c r="F6" s="374"/>
      <c r="G6" s="374"/>
      <c r="H6" s="374"/>
      <c r="I6" s="374"/>
      <c r="J6" s="374"/>
      <c r="K6" s="245"/>
    </row>
    <row r="7" spans="2:11" ht="15" customHeight="1">
      <c r="B7" s="248"/>
      <c r="C7" s="374" t="s">
        <v>854</v>
      </c>
      <c r="D7" s="374"/>
      <c r="E7" s="374"/>
      <c r="F7" s="374"/>
      <c r="G7" s="374"/>
      <c r="H7" s="374"/>
      <c r="I7" s="374"/>
      <c r="J7" s="374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74" t="s">
        <v>855</v>
      </c>
      <c r="D9" s="374"/>
      <c r="E9" s="374"/>
      <c r="F9" s="374"/>
      <c r="G9" s="374"/>
      <c r="H9" s="374"/>
      <c r="I9" s="374"/>
      <c r="J9" s="374"/>
      <c r="K9" s="245"/>
    </row>
    <row r="10" spans="2:11" ht="15" customHeight="1">
      <c r="B10" s="248"/>
      <c r="C10" s="247"/>
      <c r="D10" s="374" t="s">
        <v>856</v>
      </c>
      <c r="E10" s="374"/>
      <c r="F10" s="374"/>
      <c r="G10" s="374"/>
      <c r="H10" s="374"/>
      <c r="I10" s="374"/>
      <c r="J10" s="374"/>
      <c r="K10" s="245"/>
    </row>
    <row r="11" spans="2:11" ht="15" customHeight="1">
      <c r="B11" s="248"/>
      <c r="C11" s="249"/>
      <c r="D11" s="374" t="s">
        <v>857</v>
      </c>
      <c r="E11" s="374"/>
      <c r="F11" s="374"/>
      <c r="G11" s="374"/>
      <c r="H11" s="374"/>
      <c r="I11" s="374"/>
      <c r="J11" s="374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74" t="s">
        <v>858</v>
      </c>
      <c r="E13" s="374"/>
      <c r="F13" s="374"/>
      <c r="G13" s="374"/>
      <c r="H13" s="374"/>
      <c r="I13" s="374"/>
      <c r="J13" s="374"/>
      <c r="K13" s="245"/>
    </row>
    <row r="14" spans="2:11" ht="15" customHeight="1">
      <c r="B14" s="248"/>
      <c r="C14" s="249"/>
      <c r="D14" s="374" t="s">
        <v>859</v>
      </c>
      <c r="E14" s="374"/>
      <c r="F14" s="374"/>
      <c r="G14" s="374"/>
      <c r="H14" s="374"/>
      <c r="I14" s="374"/>
      <c r="J14" s="374"/>
      <c r="K14" s="245"/>
    </row>
    <row r="15" spans="2:11" ht="15" customHeight="1">
      <c r="B15" s="248"/>
      <c r="C15" s="249"/>
      <c r="D15" s="374" t="s">
        <v>860</v>
      </c>
      <c r="E15" s="374"/>
      <c r="F15" s="374"/>
      <c r="G15" s="374"/>
      <c r="H15" s="374"/>
      <c r="I15" s="374"/>
      <c r="J15" s="374"/>
      <c r="K15" s="245"/>
    </row>
    <row r="16" spans="2:11" ht="15" customHeight="1">
      <c r="B16" s="248"/>
      <c r="C16" s="249"/>
      <c r="D16" s="249"/>
      <c r="E16" s="250" t="s">
        <v>77</v>
      </c>
      <c r="F16" s="374" t="s">
        <v>861</v>
      </c>
      <c r="G16" s="374"/>
      <c r="H16" s="374"/>
      <c r="I16" s="374"/>
      <c r="J16" s="374"/>
      <c r="K16" s="245"/>
    </row>
    <row r="17" spans="2:11" ht="15" customHeight="1">
      <c r="B17" s="248"/>
      <c r="C17" s="249"/>
      <c r="D17" s="249"/>
      <c r="E17" s="250" t="s">
        <v>862</v>
      </c>
      <c r="F17" s="374" t="s">
        <v>863</v>
      </c>
      <c r="G17" s="374"/>
      <c r="H17" s="374"/>
      <c r="I17" s="374"/>
      <c r="J17" s="374"/>
      <c r="K17" s="245"/>
    </row>
    <row r="18" spans="2:11" ht="15" customHeight="1">
      <c r="B18" s="248"/>
      <c r="C18" s="249"/>
      <c r="D18" s="249"/>
      <c r="E18" s="250" t="s">
        <v>864</v>
      </c>
      <c r="F18" s="374" t="s">
        <v>865</v>
      </c>
      <c r="G18" s="374"/>
      <c r="H18" s="374"/>
      <c r="I18" s="374"/>
      <c r="J18" s="374"/>
      <c r="K18" s="245"/>
    </row>
    <row r="19" spans="2:11" ht="15" customHeight="1">
      <c r="B19" s="248"/>
      <c r="C19" s="249"/>
      <c r="D19" s="249"/>
      <c r="E19" s="250" t="s">
        <v>866</v>
      </c>
      <c r="F19" s="374" t="s">
        <v>867</v>
      </c>
      <c r="G19" s="374"/>
      <c r="H19" s="374"/>
      <c r="I19" s="374"/>
      <c r="J19" s="374"/>
      <c r="K19" s="245"/>
    </row>
    <row r="20" spans="2:11" ht="15" customHeight="1">
      <c r="B20" s="248"/>
      <c r="C20" s="249"/>
      <c r="D20" s="249"/>
      <c r="E20" s="250" t="s">
        <v>868</v>
      </c>
      <c r="F20" s="374" t="s">
        <v>869</v>
      </c>
      <c r="G20" s="374"/>
      <c r="H20" s="374"/>
      <c r="I20" s="374"/>
      <c r="J20" s="374"/>
      <c r="K20" s="245"/>
    </row>
    <row r="21" spans="2:11" ht="15" customHeight="1">
      <c r="B21" s="248"/>
      <c r="C21" s="249"/>
      <c r="D21" s="249"/>
      <c r="E21" s="250" t="s">
        <v>81</v>
      </c>
      <c r="F21" s="374" t="s">
        <v>870</v>
      </c>
      <c r="G21" s="374"/>
      <c r="H21" s="374"/>
      <c r="I21" s="374"/>
      <c r="J21" s="374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74" t="s">
        <v>871</v>
      </c>
      <c r="D23" s="374"/>
      <c r="E23" s="374"/>
      <c r="F23" s="374"/>
      <c r="G23" s="374"/>
      <c r="H23" s="374"/>
      <c r="I23" s="374"/>
      <c r="J23" s="374"/>
      <c r="K23" s="245"/>
    </row>
    <row r="24" spans="2:11" ht="15" customHeight="1">
      <c r="B24" s="248"/>
      <c r="C24" s="374" t="s">
        <v>872</v>
      </c>
      <c r="D24" s="374"/>
      <c r="E24" s="374"/>
      <c r="F24" s="374"/>
      <c r="G24" s="374"/>
      <c r="H24" s="374"/>
      <c r="I24" s="374"/>
      <c r="J24" s="374"/>
      <c r="K24" s="245"/>
    </row>
    <row r="25" spans="2:11" ht="15" customHeight="1">
      <c r="B25" s="248"/>
      <c r="C25" s="247"/>
      <c r="D25" s="374" t="s">
        <v>873</v>
      </c>
      <c r="E25" s="374"/>
      <c r="F25" s="374"/>
      <c r="G25" s="374"/>
      <c r="H25" s="374"/>
      <c r="I25" s="374"/>
      <c r="J25" s="374"/>
      <c r="K25" s="245"/>
    </row>
    <row r="26" spans="2:11" ht="15" customHeight="1">
      <c r="B26" s="248"/>
      <c r="C26" s="249"/>
      <c r="D26" s="374" t="s">
        <v>874</v>
      </c>
      <c r="E26" s="374"/>
      <c r="F26" s="374"/>
      <c r="G26" s="374"/>
      <c r="H26" s="374"/>
      <c r="I26" s="374"/>
      <c r="J26" s="374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74" t="s">
        <v>875</v>
      </c>
      <c r="E28" s="374"/>
      <c r="F28" s="374"/>
      <c r="G28" s="374"/>
      <c r="H28" s="374"/>
      <c r="I28" s="374"/>
      <c r="J28" s="374"/>
      <c r="K28" s="245"/>
    </row>
    <row r="29" spans="2:11" ht="15" customHeight="1">
      <c r="B29" s="248"/>
      <c r="C29" s="249"/>
      <c r="D29" s="374" t="s">
        <v>876</v>
      </c>
      <c r="E29" s="374"/>
      <c r="F29" s="374"/>
      <c r="G29" s="374"/>
      <c r="H29" s="374"/>
      <c r="I29" s="374"/>
      <c r="J29" s="374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74" t="s">
        <v>877</v>
      </c>
      <c r="E31" s="374"/>
      <c r="F31" s="374"/>
      <c r="G31" s="374"/>
      <c r="H31" s="374"/>
      <c r="I31" s="374"/>
      <c r="J31" s="374"/>
      <c r="K31" s="245"/>
    </row>
    <row r="32" spans="2:11" ht="15" customHeight="1">
      <c r="B32" s="248"/>
      <c r="C32" s="249"/>
      <c r="D32" s="374" t="s">
        <v>878</v>
      </c>
      <c r="E32" s="374"/>
      <c r="F32" s="374"/>
      <c r="G32" s="374"/>
      <c r="H32" s="374"/>
      <c r="I32" s="374"/>
      <c r="J32" s="374"/>
      <c r="K32" s="245"/>
    </row>
    <row r="33" spans="2:11" ht="15" customHeight="1">
      <c r="B33" s="248"/>
      <c r="C33" s="249"/>
      <c r="D33" s="374" t="s">
        <v>879</v>
      </c>
      <c r="E33" s="374"/>
      <c r="F33" s="374"/>
      <c r="G33" s="374"/>
      <c r="H33" s="374"/>
      <c r="I33" s="374"/>
      <c r="J33" s="374"/>
      <c r="K33" s="245"/>
    </row>
    <row r="34" spans="2:11" ht="15" customHeight="1">
      <c r="B34" s="248"/>
      <c r="C34" s="249"/>
      <c r="D34" s="247"/>
      <c r="E34" s="251" t="s">
        <v>137</v>
      </c>
      <c r="F34" s="247"/>
      <c r="G34" s="374" t="s">
        <v>880</v>
      </c>
      <c r="H34" s="374"/>
      <c r="I34" s="374"/>
      <c r="J34" s="374"/>
      <c r="K34" s="245"/>
    </row>
    <row r="35" spans="2:11" ht="30.75" customHeight="1">
      <c r="B35" s="248"/>
      <c r="C35" s="249"/>
      <c r="D35" s="247"/>
      <c r="E35" s="251" t="s">
        <v>881</v>
      </c>
      <c r="F35" s="247"/>
      <c r="G35" s="374" t="s">
        <v>882</v>
      </c>
      <c r="H35" s="374"/>
      <c r="I35" s="374"/>
      <c r="J35" s="374"/>
      <c r="K35" s="245"/>
    </row>
    <row r="36" spans="2:11" ht="15" customHeight="1">
      <c r="B36" s="248"/>
      <c r="C36" s="249"/>
      <c r="D36" s="247"/>
      <c r="E36" s="251" t="s">
        <v>52</v>
      </c>
      <c r="F36" s="247"/>
      <c r="G36" s="374" t="s">
        <v>883</v>
      </c>
      <c r="H36" s="374"/>
      <c r="I36" s="374"/>
      <c r="J36" s="374"/>
      <c r="K36" s="245"/>
    </row>
    <row r="37" spans="2:11" ht="15" customHeight="1">
      <c r="B37" s="248"/>
      <c r="C37" s="249"/>
      <c r="D37" s="247"/>
      <c r="E37" s="251" t="s">
        <v>138</v>
      </c>
      <c r="F37" s="247"/>
      <c r="G37" s="374" t="s">
        <v>884</v>
      </c>
      <c r="H37" s="374"/>
      <c r="I37" s="374"/>
      <c r="J37" s="374"/>
      <c r="K37" s="245"/>
    </row>
    <row r="38" spans="2:11" ht="15" customHeight="1">
      <c r="B38" s="248"/>
      <c r="C38" s="249"/>
      <c r="D38" s="247"/>
      <c r="E38" s="251" t="s">
        <v>139</v>
      </c>
      <c r="F38" s="247"/>
      <c r="G38" s="374" t="s">
        <v>885</v>
      </c>
      <c r="H38" s="374"/>
      <c r="I38" s="374"/>
      <c r="J38" s="374"/>
      <c r="K38" s="245"/>
    </row>
    <row r="39" spans="2:11" ht="15" customHeight="1">
      <c r="B39" s="248"/>
      <c r="C39" s="249"/>
      <c r="D39" s="247"/>
      <c r="E39" s="251" t="s">
        <v>140</v>
      </c>
      <c r="F39" s="247"/>
      <c r="G39" s="374" t="s">
        <v>886</v>
      </c>
      <c r="H39" s="374"/>
      <c r="I39" s="374"/>
      <c r="J39" s="374"/>
      <c r="K39" s="245"/>
    </row>
    <row r="40" spans="2:11" ht="15" customHeight="1">
      <c r="B40" s="248"/>
      <c r="C40" s="249"/>
      <c r="D40" s="247"/>
      <c r="E40" s="251" t="s">
        <v>887</v>
      </c>
      <c r="F40" s="247"/>
      <c r="G40" s="374" t="s">
        <v>888</v>
      </c>
      <c r="H40" s="374"/>
      <c r="I40" s="374"/>
      <c r="J40" s="374"/>
      <c r="K40" s="245"/>
    </row>
    <row r="41" spans="2:11" ht="15" customHeight="1">
      <c r="B41" s="248"/>
      <c r="C41" s="249"/>
      <c r="D41" s="247"/>
      <c r="E41" s="251"/>
      <c r="F41" s="247"/>
      <c r="G41" s="374" t="s">
        <v>889</v>
      </c>
      <c r="H41" s="374"/>
      <c r="I41" s="374"/>
      <c r="J41" s="374"/>
      <c r="K41" s="245"/>
    </row>
    <row r="42" spans="2:11" ht="15" customHeight="1">
      <c r="B42" s="248"/>
      <c r="C42" s="249"/>
      <c r="D42" s="247"/>
      <c r="E42" s="251" t="s">
        <v>890</v>
      </c>
      <c r="F42" s="247"/>
      <c r="G42" s="374" t="s">
        <v>891</v>
      </c>
      <c r="H42" s="374"/>
      <c r="I42" s="374"/>
      <c r="J42" s="374"/>
      <c r="K42" s="245"/>
    </row>
    <row r="43" spans="2:11" ht="15" customHeight="1">
      <c r="B43" s="248"/>
      <c r="C43" s="249"/>
      <c r="D43" s="247"/>
      <c r="E43" s="251" t="s">
        <v>142</v>
      </c>
      <c r="F43" s="247"/>
      <c r="G43" s="374" t="s">
        <v>892</v>
      </c>
      <c r="H43" s="374"/>
      <c r="I43" s="374"/>
      <c r="J43" s="374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74" t="s">
        <v>893</v>
      </c>
      <c r="E45" s="374"/>
      <c r="F45" s="374"/>
      <c r="G45" s="374"/>
      <c r="H45" s="374"/>
      <c r="I45" s="374"/>
      <c r="J45" s="374"/>
      <c r="K45" s="245"/>
    </row>
    <row r="46" spans="2:11" ht="15" customHeight="1">
      <c r="B46" s="248"/>
      <c r="C46" s="249"/>
      <c r="D46" s="249"/>
      <c r="E46" s="374" t="s">
        <v>894</v>
      </c>
      <c r="F46" s="374"/>
      <c r="G46" s="374"/>
      <c r="H46" s="374"/>
      <c r="I46" s="374"/>
      <c r="J46" s="374"/>
      <c r="K46" s="245"/>
    </row>
    <row r="47" spans="2:11" ht="15" customHeight="1">
      <c r="B47" s="248"/>
      <c r="C47" s="249"/>
      <c r="D47" s="249"/>
      <c r="E47" s="374" t="s">
        <v>895</v>
      </c>
      <c r="F47" s="374"/>
      <c r="G47" s="374"/>
      <c r="H47" s="374"/>
      <c r="I47" s="374"/>
      <c r="J47" s="374"/>
      <c r="K47" s="245"/>
    </row>
    <row r="48" spans="2:11" ht="15" customHeight="1">
      <c r="B48" s="248"/>
      <c r="C48" s="249"/>
      <c r="D48" s="249"/>
      <c r="E48" s="374" t="s">
        <v>896</v>
      </c>
      <c r="F48" s="374"/>
      <c r="G48" s="374"/>
      <c r="H48" s="374"/>
      <c r="I48" s="374"/>
      <c r="J48" s="374"/>
      <c r="K48" s="245"/>
    </row>
    <row r="49" spans="2:11" ht="15" customHeight="1">
      <c r="B49" s="248"/>
      <c r="C49" s="249"/>
      <c r="D49" s="374" t="s">
        <v>897</v>
      </c>
      <c r="E49" s="374"/>
      <c r="F49" s="374"/>
      <c r="G49" s="374"/>
      <c r="H49" s="374"/>
      <c r="I49" s="374"/>
      <c r="J49" s="374"/>
      <c r="K49" s="245"/>
    </row>
    <row r="50" spans="2:11" ht="25.5" customHeight="1">
      <c r="B50" s="244"/>
      <c r="C50" s="375" t="s">
        <v>898</v>
      </c>
      <c r="D50" s="375"/>
      <c r="E50" s="375"/>
      <c r="F50" s="375"/>
      <c r="G50" s="375"/>
      <c r="H50" s="375"/>
      <c r="I50" s="375"/>
      <c r="J50" s="375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74" t="s">
        <v>899</v>
      </c>
      <c r="D52" s="374"/>
      <c r="E52" s="374"/>
      <c r="F52" s="374"/>
      <c r="G52" s="374"/>
      <c r="H52" s="374"/>
      <c r="I52" s="374"/>
      <c r="J52" s="374"/>
      <c r="K52" s="245"/>
    </row>
    <row r="53" spans="2:11" ht="15" customHeight="1">
      <c r="B53" s="244"/>
      <c r="C53" s="374" t="s">
        <v>900</v>
      </c>
      <c r="D53" s="374"/>
      <c r="E53" s="374"/>
      <c r="F53" s="374"/>
      <c r="G53" s="374"/>
      <c r="H53" s="374"/>
      <c r="I53" s="374"/>
      <c r="J53" s="374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74" t="s">
        <v>901</v>
      </c>
      <c r="D55" s="374"/>
      <c r="E55" s="374"/>
      <c r="F55" s="374"/>
      <c r="G55" s="374"/>
      <c r="H55" s="374"/>
      <c r="I55" s="374"/>
      <c r="J55" s="374"/>
      <c r="K55" s="245"/>
    </row>
    <row r="56" spans="2:11" ht="15" customHeight="1">
      <c r="B56" s="244"/>
      <c r="C56" s="249"/>
      <c r="D56" s="374" t="s">
        <v>902</v>
      </c>
      <c r="E56" s="374"/>
      <c r="F56" s="374"/>
      <c r="G56" s="374"/>
      <c r="H56" s="374"/>
      <c r="I56" s="374"/>
      <c r="J56" s="374"/>
      <c r="K56" s="245"/>
    </row>
    <row r="57" spans="2:11" ht="15" customHeight="1">
      <c r="B57" s="244"/>
      <c r="C57" s="249"/>
      <c r="D57" s="374" t="s">
        <v>903</v>
      </c>
      <c r="E57" s="374"/>
      <c r="F57" s="374"/>
      <c r="G57" s="374"/>
      <c r="H57" s="374"/>
      <c r="I57" s="374"/>
      <c r="J57" s="374"/>
      <c r="K57" s="245"/>
    </row>
    <row r="58" spans="2:11" ht="15" customHeight="1">
      <c r="B58" s="244"/>
      <c r="C58" s="249"/>
      <c r="D58" s="374" t="s">
        <v>904</v>
      </c>
      <c r="E58" s="374"/>
      <c r="F58" s="374"/>
      <c r="G58" s="374"/>
      <c r="H58" s="374"/>
      <c r="I58" s="374"/>
      <c r="J58" s="374"/>
      <c r="K58" s="245"/>
    </row>
    <row r="59" spans="2:11" ht="15" customHeight="1">
      <c r="B59" s="244"/>
      <c r="C59" s="249"/>
      <c r="D59" s="374" t="s">
        <v>905</v>
      </c>
      <c r="E59" s="374"/>
      <c r="F59" s="374"/>
      <c r="G59" s="374"/>
      <c r="H59" s="374"/>
      <c r="I59" s="374"/>
      <c r="J59" s="374"/>
      <c r="K59" s="245"/>
    </row>
    <row r="60" spans="2:11" ht="15" customHeight="1">
      <c r="B60" s="244"/>
      <c r="C60" s="249"/>
      <c r="D60" s="373" t="s">
        <v>906</v>
      </c>
      <c r="E60" s="373"/>
      <c r="F60" s="373"/>
      <c r="G60" s="373"/>
      <c r="H60" s="373"/>
      <c r="I60" s="373"/>
      <c r="J60" s="373"/>
      <c r="K60" s="245"/>
    </row>
    <row r="61" spans="2:11" ht="15" customHeight="1">
      <c r="B61" s="244"/>
      <c r="C61" s="249"/>
      <c r="D61" s="374" t="s">
        <v>907</v>
      </c>
      <c r="E61" s="374"/>
      <c r="F61" s="374"/>
      <c r="G61" s="374"/>
      <c r="H61" s="374"/>
      <c r="I61" s="374"/>
      <c r="J61" s="374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74" t="s">
        <v>908</v>
      </c>
      <c r="E63" s="374"/>
      <c r="F63" s="374"/>
      <c r="G63" s="374"/>
      <c r="H63" s="374"/>
      <c r="I63" s="374"/>
      <c r="J63" s="374"/>
      <c r="K63" s="245"/>
    </row>
    <row r="64" spans="2:11" ht="15" customHeight="1">
      <c r="B64" s="244"/>
      <c r="C64" s="249"/>
      <c r="D64" s="373" t="s">
        <v>909</v>
      </c>
      <c r="E64" s="373"/>
      <c r="F64" s="373"/>
      <c r="G64" s="373"/>
      <c r="H64" s="373"/>
      <c r="I64" s="373"/>
      <c r="J64" s="373"/>
      <c r="K64" s="245"/>
    </row>
    <row r="65" spans="2:11" ht="15" customHeight="1">
      <c r="B65" s="244"/>
      <c r="C65" s="249"/>
      <c r="D65" s="374" t="s">
        <v>910</v>
      </c>
      <c r="E65" s="374"/>
      <c r="F65" s="374"/>
      <c r="G65" s="374"/>
      <c r="H65" s="374"/>
      <c r="I65" s="374"/>
      <c r="J65" s="374"/>
      <c r="K65" s="245"/>
    </row>
    <row r="66" spans="2:11" ht="15" customHeight="1">
      <c r="B66" s="244"/>
      <c r="C66" s="249"/>
      <c r="D66" s="374" t="s">
        <v>911</v>
      </c>
      <c r="E66" s="374"/>
      <c r="F66" s="374"/>
      <c r="G66" s="374"/>
      <c r="H66" s="374"/>
      <c r="I66" s="374"/>
      <c r="J66" s="374"/>
      <c r="K66" s="245"/>
    </row>
    <row r="67" spans="2:11" ht="15" customHeight="1">
      <c r="B67" s="244"/>
      <c r="C67" s="249"/>
      <c r="D67" s="374" t="s">
        <v>912</v>
      </c>
      <c r="E67" s="374"/>
      <c r="F67" s="374"/>
      <c r="G67" s="374"/>
      <c r="H67" s="374"/>
      <c r="I67" s="374"/>
      <c r="J67" s="374"/>
      <c r="K67" s="245"/>
    </row>
    <row r="68" spans="2:11" ht="15" customHeight="1">
      <c r="B68" s="244"/>
      <c r="C68" s="249"/>
      <c r="D68" s="374" t="s">
        <v>913</v>
      </c>
      <c r="E68" s="374"/>
      <c r="F68" s="374"/>
      <c r="G68" s="374"/>
      <c r="H68" s="374"/>
      <c r="I68" s="374"/>
      <c r="J68" s="374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72" t="s">
        <v>107</v>
      </c>
      <c r="D73" s="372"/>
      <c r="E73" s="372"/>
      <c r="F73" s="372"/>
      <c r="G73" s="372"/>
      <c r="H73" s="372"/>
      <c r="I73" s="372"/>
      <c r="J73" s="372"/>
      <c r="K73" s="262"/>
    </row>
    <row r="74" spans="2:11" ht="17.25" customHeight="1">
      <c r="B74" s="261"/>
      <c r="C74" s="263" t="s">
        <v>914</v>
      </c>
      <c r="D74" s="263"/>
      <c r="E74" s="263"/>
      <c r="F74" s="263" t="s">
        <v>915</v>
      </c>
      <c r="G74" s="264"/>
      <c r="H74" s="263" t="s">
        <v>138</v>
      </c>
      <c r="I74" s="263" t="s">
        <v>56</v>
      </c>
      <c r="J74" s="263" t="s">
        <v>916</v>
      </c>
      <c r="K74" s="262"/>
    </row>
    <row r="75" spans="2:11" ht="17.25" customHeight="1">
      <c r="B75" s="261"/>
      <c r="C75" s="265" t="s">
        <v>917</v>
      </c>
      <c r="D75" s="265"/>
      <c r="E75" s="265"/>
      <c r="F75" s="266" t="s">
        <v>918</v>
      </c>
      <c r="G75" s="267"/>
      <c r="H75" s="265"/>
      <c r="I75" s="265"/>
      <c r="J75" s="265" t="s">
        <v>919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52</v>
      </c>
      <c r="D77" s="268"/>
      <c r="E77" s="268"/>
      <c r="F77" s="270" t="s">
        <v>920</v>
      </c>
      <c r="G77" s="269"/>
      <c r="H77" s="251" t="s">
        <v>921</v>
      </c>
      <c r="I77" s="251" t="s">
        <v>922</v>
      </c>
      <c r="J77" s="251">
        <v>20</v>
      </c>
      <c r="K77" s="262"/>
    </row>
    <row r="78" spans="2:11" ht="15" customHeight="1">
      <c r="B78" s="261"/>
      <c r="C78" s="251" t="s">
        <v>923</v>
      </c>
      <c r="D78" s="251"/>
      <c r="E78" s="251"/>
      <c r="F78" s="270" t="s">
        <v>920</v>
      </c>
      <c r="G78" s="269"/>
      <c r="H78" s="251" t="s">
        <v>924</v>
      </c>
      <c r="I78" s="251" t="s">
        <v>922</v>
      </c>
      <c r="J78" s="251">
        <v>120</v>
      </c>
      <c r="K78" s="262"/>
    </row>
    <row r="79" spans="2:11" ht="15" customHeight="1">
      <c r="B79" s="271"/>
      <c r="C79" s="251" t="s">
        <v>925</v>
      </c>
      <c r="D79" s="251"/>
      <c r="E79" s="251"/>
      <c r="F79" s="270" t="s">
        <v>926</v>
      </c>
      <c r="G79" s="269"/>
      <c r="H79" s="251" t="s">
        <v>927</v>
      </c>
      <c r="I79" s="251" t="s">
        <v>922</v>
      </c>
      <c r="J79" s="251">
        <v>50</v>
      </c>
      <c r="K79" s="262"/>
    </row>
    <row r="80" spans="2:11" ht="15" customHeight="1">
      <c r="B80" s="271"/>
      <c r="C80" s="251" t="s">
        <v>928</v>
      </c>
      <c r="D80" s="251"/>
      <c r="E80" s="251"/>
      <c r="F80" s="270" t="s">
        <v>920</v>
      </c>
      <c r="G80" s="269"/>
      <c r="H80" s="251" t="s">
        <v>929</v>
      </c>
      <c r="I80" s="251" t="s">
        <v>930</v>
      </c>
      <c r="J80" s="251"/>
      <c r="K80" s="262"/>
    </row>
    <row r="81" spans="2:11" ht="15" customHeight="1">
      <c r="B81" s="271"/>
      <c r="C81" s="272" t="s">
        <v>931</v>
      </c>
      <c r="D81" s="272"/>
      <c r="E81" s="272"/>
      <c r="F81" s="273" t="s">
        <v>926</v>
      </c>
      <c r="G81" s="272"/>
      <c r="H81" s="272" t="s">
        <v>932</v>
      </c>
      <c r="I81" s="272" t="s">
        <v>922</v>
      </c>
      <c r="J81" s="272">
        <v>15</v>
      </c>
      <c r="K81" s="262"/>
    </row>
    <row r="82" spans="2:11" ht="15" customHeight="1">
      <c r="B82" s="271"/>
      <c r="C82" s="272" t="s">
        <v>933</v>
      </c>
      <c r="D82" s="272"/>
      <c r="E82" s="272"/>
      <c r="F82" s="273" t="s">
        <v>926</v>
      </c>
      <c r="G82" s="272"/>
      <c r="H82" s="272" t="s">
        <v>934</v>
      </c>
      <c r="I82" s="272" t="s">
        <v>922</v>
      </c>
      <c r="J82" s="272">
        <v>15</v>
      </c>
      <c r="K82" s="262"/>
    </row>
    <row r="83" spans="2:11" ht="15" customHeight="1">
      <c r="B83" s="271"/>
      <c r="C83" s="272" t="s">
        <v>935</v>
      </c>
      <c r="D83" s="272"/>
      <c r="E83" s="272"/>
      <c r="F83" s="273" t="s">
        <v>926</v>
      </c>
      <c r="G83" s="272"/>
      <c r="H83" s="272" t="s">
        <v>936</v>
      </c>
      <c r="I83" s="272" t="s">
        <v>922</v>
      </c>
      <c r="J83" s="272">
        <v>20</v>
      </c>
      <c r="K83" s="262"/>
    </row>
    <row r="84" spans="2:11" ht="15" customHeight="1">
      <c r="B84" s="271"/>
      <c r="C84" s="272" t="s">
        <v>937</v>
      </c>
      <c r="D84" s="272"/>
      <c r="E84" s="272"/>
      <c r="F84" s="273" t="s">
        <v>926</v>
      </c>
      <c r="G84" s="272"/>
      <c r="H84" s="272" t="s">
        <v>938</v>
      </c>
      <c r="I84" s="272" t="s">
        <v>922</v>
      </c>
      <c r="J84" s="272">
        <v>20</v>
      </c>
      <c r="K84" s="262"/>
    </row>
    <row r="85" spans="2:11" ht="15" customHeight="1">
      <c r="B85" s="271"/>
      <c r="C85" s="251" t="s">
        <v>939</v>
      </c>
      <c r="D85" s="251"/>
      <c r="E85" s="251"/>
      <c r="F85" s="270" t="s">
        <v>926</v>
      </c>
      <c r="G85" s="269"/>
      <c r="H85" s="251" t="s">
        <v>940</v>
      </c>
      <c r="I85" s="251" t="s">
        <v>922</v>
      </c>
      <c r="J85" s="251">
        <v>50</v>
      </c>
      <c r="K85" s="262"/>
    </row>
    <row r="86" spans="2:11" ht="15" customHeight="1">
      <c r="B86" s="271"/>
      <c r="C86" s="251" t="s">
        <v>941</v>
      </c>
      <c r="D86" s="251"/>
      <c r="E86" s="251"/>
      <c r="F86" s="270" t="s">
        <v>926</v>
      </c>
      <c r="G86" s="269"/>
      <c r="H86" s="251" t="s">
        <v>942</v>
      </c>
      <c r="I86" s="251" t="s">
        <v>922</v>
      </c>
      <c r="J86" s="251">
        <v>20</v>
      </c>
      <c r="K86" s="262"/>
    </row>
    <row r="87" spans="2:11" ht="15" customHeight="1">
      <c r="B87" s="271"/>
      <c r="C87" s="251" t="s">
        <v>943</v>
      </c>
      <c r="D87" s="251"/>
      <c r="E87" s="251"/>
      <c r="F87" s="270" t="s">
        <v>926</v>
      </c>
      <c r="G87" s="269"/>
      <c r="H87" s="251" t="s">
        <v>944</v>
      </c>
      <c r="I87" s="251" t="s">
        <v>922</v>
      </c>
      <c r="J87" s="251">
        <v>20</v>
      </c>
      <c r="K87" s="262"/>
    </row>
    <row r="88" spans="2:11" ht="15" customHeight="1">
      <c r="B88" s="271"/>
      <c r="C88" s="251" t="s">
        <v>945</v>
      </c>
      <c r="D88" s="251"/>
      <c r="E88" s="251"/>
      <c r="F88" s="270" t="s">
        <v>926</v>
      </c>
      <c r="G88" s="269"/>
      <c r="H88" s="251" t="s">
        <v>946</v>
      </c>
      <c r="I88" s="251" t="s">
        <v>922</v>
      </c>
      <c r="J88" s="251">
        <v>50</v>
      </c>
      <c r="K88" s="262"/>
    </row>
    <row r="89" spans="2:11" ht="15" customHeight="1">
      <c r="B89" s="271"/>
      <c r="C89" s="251" t="s">
        <v>947</v>
      </c>
      <c r="D89" s="251"/>
      <c r="E89" s="251"/>
      <c r="F89" s="270" t="s">
        <v>926</v>
      </c>
      <c r="G89" s="269"/>
      <c r="H89" s="251" t="s">
        <v>947</v>
      </c>
      <c r="I89" s="251" t="s">
        <v>922</v>
      </c>
      <c r="J89" s="251">
        <v>50</v>
      </c>
      <c r="K89" s="262"/>
    </row>
    <row r="90" spans="2:11" ht="15" customHeight="1">
      <c r="B90" s="271"/>
      <c r="C90" s="251" t="s">
        <v>143</v>
      </c>
      <c r="D90" s="251"/>
      <c r="E90" s="251"/>
      <c r="F90" s="270" t="s">
        <v>926</v>
      </c>
      <c r="G90" s="269"/>
      <c r="H90" s="251" t="s">
        <v>948</v>
      </c>
      <c r="I90" s="251" t="s">
        <v>922</v>
      </c>
      <c r="J90" s="251">
        <v>255</v>
      </c>
      <c r="K90" s="262"/>
    </row>
    <row r="91" spans="2:11" ht="15" customHeight="1">
      <c r="B91" s="271"/>
      <c r="C91" s="251" t="s">
        <v>949</v>
      </c>
      <c r="D91" s="251"/>
      <c r="E91" s="251"/>
      <c r="F91" s="270" t="s">
        <v>920</v>
      </c>
      <c r="G91" s="269"/>
      <c r="H91" s="251" t="s">
        <v>950</v>
      </c>
      <c r="I91" s="251" t="s">
        <v>951</v>
      </c>
      <c r="J91" s="251"/>
      <c r="K91" s="262"/>
    </row>
    <row r="92" spans="2:11" ht="15" customHeight="1">
      <c r="B92" s="271"/>
      <c r="C92" s="251" t="s">
        <v>952</v>
      </c>
      <c r="D92" s="251"/>
      <c r="E92" s="251"/>
      <c r="F92" s="270" t="s">
        <v>920</v>
      </c>
      <c r="G92" s="269"/>
      <c r="H92" s="251" t="s">
        <v>953</v>
      </c>
      <c r="I92" s="251" t="s">
        <v>954</v>
      </c>
      <c r="J92" s="251"/>
      <c r="K92" s="262"/>
    </row>
    <row r="93" spans="2:11" ht="15" customHeight="1">
      <c r="B93" s="271"/>
      <c r="C93" s="251" t="s">
        <v>955</v>
      </c>
      <c r="D93" s="251"/>
      <c r="E93" s="251"/>
      <c r="F93" s="270" t="s">
        <v>920</v>
      </c>
      <c r="G93" s="269"/>
      <c r="H93" s="251" t="s">
        <v>955</v>
      </c>
      <c r="I93" s="251" t="s">
        <v>954</v>
      </c>
      <c r="J93" s="251"/>
      <c r="K93" s="262"/>
    </row>
    <row r="94" spans="2:11" ht="15" customHeight="1">
      <c r="B94" s="271"/>
      <c r="C94" s="251" t="s">
        <v>37</v>
      </c>
      <c r="D94" s="251"/>
      <c r="E94" s="251"/>
      <c r="F94" s="270" t="s">
        <v>920</v>
      </c>
      <c r="G94" s="269"/>
      <c r="H94" s="251" t="s">
        <v>956</v>
      </c>
      <c r="I94" s="251" t="s">
        <v>954</v>
      </c>
      <c r="J94" s="251"/>
      <c r="K94" s="262"/>
    </row>
    <row r="95" spans="2:11" ht="15" customHeight="1">
      <c r="B95" s="271"/>
      <c r="C95" s="251" t="s">
        <v>47</v>
      </c>
      <c r="D95" s="251"/>
      <c r="E95" s="251"/>
      <c r="F95" s="270" t="s">
        <v>920</v>
      </c>
      <c r="G95" s="269"/>
      <c r="H95" s="251" t="s">
        <v>957</v>
      </c>
      <c r="I95" s="251" t="s">
        <v>954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72" t="s">
        <v>958</v>
      </c>
      <c r="D100" s="372"/>
      <c r="E100" s="372"/>
      <c r="F100" s="372"/>
      <c r="G100" s="372"/>
      <c r="H100" s="372"/>
      <c r="I100" s="372"/>
      <c r="J100" s="372"/>
      <c r="K100" s="262"/>
    </row>
    <row r="101" spans="2:11" ht="17.25" customHeight="1">
      <c r="B101" s="261"/>
      <c r="C101" s="263" t="s">
        <v>914</v>
      </c>
      <c r="D101" s="263"/>
      <c r="E101" s="263"/>
      <c r="F101" s="263" t="s">
        <v>915</v>
      </c>
      <c r="G101" s="264"/>
      <c r="H101" s="263" t="s">
        <v>138</v>
      </c>
      <c r="I101" s="263" t="s">
        <v>56</v>
      </c>
      <c r="J101" s="263" t="s">
        <v>916</v>
      </c>
      <c r="K101" s="262"/>
    </row>
    <row r="102" spans="2:11" ht="17.25" customHeight="1">
      <c r="B102" s="261"/>
      <c r="C102" s="265" t="s">
        <v>917</v>
      </c>
      <c r="D102" s="265"/>
      <c r="E102" s="265"/>
      <c r="F102" s="266" t="s">
        <v>918</v>
      </c>
      <c r="G102" s="267"/>
      <c r="H102" s="265"/>
      <c r="I102" s="265"/>
      <c r="J102" s="265" t="s">
        <v>919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52</v>
      </c>
      <c r="D104" s="268"/>
      <c r="E104" s="268"/>
      <c r="F104" s="270" t="s">
        <v>920</v>
      </c>
      <c r="G104" s="279"/>
      <c r="H104" s="251" t="s">
        <v>959</v>
      </c>
      <c r="I104" s="251" t="s">
        <v>922</v>
      </c>
      <c r="J104" s="251">
        <v>20</v>
      </c>
      <c r="K104" s="262"/>
    </row>
    <row r="105" spans="2:11" ht="15" customHeight="1">
      <c r="B105" s="261"/>
      <c r="C105" s="251" t="s">
        <v>923</v>
      </c>
      <c r="D105" s="251"/>
      <c r="E105" s="251"/>
      <c r="F105" s="270" t="s">
        <v>920</v>
      </c>
      <c r="G105" s="251"/>
      <c r="H105" s="251" t="s">
        <v>959</v>
      </c>
      <c r="I105" s="251" t="s">
        <v>922</v>
      </c>
      <c r="J105" s="251">
        <v>120</v>
      </c>
      <c r="K105" s="262"/>
    </row>
    <row r="106" spans="2:11" ht="15" customHeight="1">
      <c r="B106" s="271"/>
      <c r="C106" s="251" t="s">
        <v>925</v>
      </c>
      <c r="D106" s="251"/>
      <c r="E106" s="251"/>
      <c r="F106" s="270" t="s">
        <v>926</v>
      </c>
      <c r="G106" s="251"/>
      <c r="H106" s="251" t="s">
        <v>959</v>
      </c>
      <c r="I106" s="251" t="s">
        <v>922</v>
      </c>
      <c r="J106" s="251">
        <v>50</v>
      </c>
      <c r="K106" s="262"/>
    </row>
    <row r="107" spans="2:11" ht="15" customHeight="1">
      <c r="B107" s="271"/>
      <c r="C107" s="251" t="s">
        <v>928</v>
      </c>
      <c r="D107" s="251"/>
      <c r="E107" s="251"/>
      <c r="F107" s="270" t="s">
        <v>920</v>
      </c>
      <c r="G107" s="251"/>
      <c r="H107" s="251" t="s">
        <v>959</v>
      </c>
      <c r="I107" s="251" t="s">
        <v>930</v>
      </c>
      <c r="J107" s="251"/>
      <c r="K107" s="262"/>
    </row>
    <row r="108" spans="2:11" ht="15" customHeight="1">
      <c r="B108" s="271"/>
      <c r="C108" s="251" t="s">
        <v>939</v>
      </c>
      <c r="D108" s="251"/>
      <c r="E108" s="251"/>
      <c r="F108" s="270" t="s">
        <v>926</v>
      </c>
      <c r="G108" s="251"/>
      <c r="H108" s="251" t="s">
        <v>959</v>
      </c>
      <c r="I108" s="251" t="s">
        <v>922</v>
      </c>
      <c r="J108" s="251">
        <v>50</v>
      </c>
      <c r="K108" s="262"/>
    </row>
    <row r="109" spans="2:11" ht="15" customHeight="1">
      <c r="B109" s="271"/>
      <c r="C109" s="251" t="s">
        <v>947</v>
      </c>
      <c r="D109" s="251"/>
      <c r="E109" s="251"/>
      <c r="F109" s="270" t="s">
        <v>926</v>
      </c>
      <c r="G109" s="251"/>
      <c r="H109" s="251" t="s">
        <v>959</v>
      </c>
      <c r="I109" s="251" t="s">
        <v>922</v>
      </c>
      <c r="J109" s="251">
        <v>50</v>
      </c>
      <c r="K109" s="262"/>
    </row>
    <row r="110" spans="2:11" ht="15" customHeight="1">
      <c r="B110" s="271"/>
      <c r="C110" s="251" t="s">
        <v>945</v>
      </c>
      <c r="D110" s="251"/>
      <c r="E110" s="251"/>
      <c r="F110" s="270" t="s">
        <v>926</v>
      </c>
      <c r="G110" s="251"/>
      <c r="H110" s="251" t="s">
        <v>959</v>
      </c>
      <c r="I110" s="251" t="s">
        <v>922</v>
      </c>
      <c r="J110" s="251">
        <v>50</v>
      </c>
      <c r="K110" s="262"/>
    </row>
    <row r="111" spans="2:11" ht="15" customHeight="1">
      <c r="B111" s="271"/>
      <c r="C111" s="251" t="s">
        <v>52</v>
      </c>
      <c r="D111" s="251"/>
      <c r="E111" s="251"/>
      <c r="F111" s="270" t="s">
        <v>920</v>
      </c>
      <c r="G111" s="251"/>
      <c r="H111" s="251" t="s">
        <v>960</v>
      </c>
      <c r="I111" s="251" t="s">
        <v>922</v>
      </c>
      <c r="J111" s="251">
        <v>20</v>
      </c>
      <c r="K111" s="262"/>
    </row>
    <row r="112" spans="2:11" ht="15" customHeight="1">
      <c r="B112" s="271"/>
      <c r="C112" s="251" t="s">
        <v>961</v>
      </c>
      <c r="D112" s="251"/>
      <c r="E112" s="251"/>
      <c r="F112" s="270" t="s">
        <v>920</v>
      </c>
      <c r="G112" s="251"/>
      <c r="H112" s="251" t="s">
        <v>962</v>
      </c>
      <c r="I112" s="251" t="s">
        <v>922</v>
      </c>
      <c r="J112" s="251">
        <v>120</v>
      </c>
      <c r="K112" s="262"/>
    </row>
    <row r="113" spans="2:11" ht="15" customHeight="1">
      <c r="B113" s="271"/>
      <c r="C113" s="251" t="s">
        <v>37</v>
      </c>
      <c r="D113" s="251"/>
      <c r="E113" s="251"/>
      <c r="F113" s="270" t="s">
        <v>920</v>
      </c>
      <c r="G113" s="251"/>
      <c r="H113" s="251" t="s">
        <v>963</v>
      </c>
      <c r="I113" s="251" t="s">
        <v>954</v>
      </c>
      <c r="J113" s="251"/>
      <c r="K113" s="262"/>
    </row>
    <row r="114" spans="2:11" ht="15" customHeight="1">
      <c r="B114" s="271"/>
      <c r="C114" s="251" t="s">
        <v>47</v>
      </c>
      <c r="D114" s="251"/>
      <c r="E114" s="251"/>
      <c r="F114" s="270" t="s">
        <v>920</v>
      </c>
      <c r="G114" s="251"/>
      <c r="H114" s="251" t="s">
        <v>964</v>
      </c>
      <c r="I114" s="251" t="s">
        <v>954</v>
      </c>
      <c r="J114" s="251"/>
      <c r="K114" s="262"/>
    </row>
    <row r="115" spans="2:11" ht="15" customHeight="1">
      <c r="B115" s="271"/>
      <c r="C115" s="251" t="s">
        <v>56</v>
      </c>
      <c r="D115" s="251"/>
      <c r="E115" s="251"/>
      <c r="F115" s="270" t="s">
        <v>920</v>
      </c>
      <c r="G115" s="251"/>
      <c r="H115" s="251" t="s">
        <v>965</v>
      </c>
      <c r="I115" s="251" t="s">
        <v>966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71" t="s">
        <v>967</v>
      </c>
      <c r="D120" s="371"/>
      <c r="E120" s="371"/>
      <c r="F120" s="371"/>
      <c r="G120" s="371"/>
      <c r="H120" s="371"/>
      <c r="I120" s="371"/>
      <c r="J120" s="371"/>
      <c r="K120" s="287"/>
    </row>
    <row r="121" spans="2:11" ht="17.25" customHeight="1">
      <c r="B121" s="288"/>
      <c r="C121" s="263" t="s">
        <v>914</v>
      </c>
      <c r="D121" s="263"/>
      <c r="E121" s="263"/>
      <c r="F121" s="263" t="s">
        <v>915</v>
      </c>
      <c r="G121" s="264"/>
      <c r="H121" s="263" t="s">
        <v>138</v>
      </c>
      <c r="I121" s="263" t="s">
        <v>56</v>
      </c>
      <c r="J121" s="263" t="s">
        <v>916</v>
      </c>
      <c r="K121" s="289"/>
    </row>
    <row r="122" spans="2:11" ht="17.25" customHeight="1">
      <c r="B122" s="288"/>
      <c r="C122" s="265" t="s">
        <v>917</v>
      </c>
      <c r="D122" s="265"/>
      <c r="E122" s="265"/>
      <c r="F122" s="266" t="s">
        <v>918</v>
      </c>
      <c r="G122" s="267"/>
      <c r="H122" s="265"/>
      <c r="I122" s="265"/>
      <c r="J122" s="265" t="s">
        <v>919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923</v>
      </c>
      <c r="D124" s="268"/>
      <c r="E124" s="268"/>
      <c r="F124" s="270" t="s">
        <v>920</v>
      </c>
      <c r="G124" s="251"/>
      <c r="H124" s="251" t="s">
        <v>959</v>
      </c>
      <c r="I124" s="251" t="s">
        <v>922</v>
      </c>
      <c r="J124" s="251">
        <v>120</v>
      </c>
      <c r="K124" s="292"/>
    </row>
    <row r="125" spans="2:11" ht="15" customHeight="1">
      <c r="B125" s="290"/>
      <c r="C125" s="251" t="s">
        <v>968</v>
      </c>
      <c r="D125" s="251"/>
      <c r="E125" s="251"/>
      <c r="F125" s="270" t="s">
        <v>920</v>
      </c>
      <c r="G125" s="251"/>
      <c r="H125" s="251" t="s">
        <v>969</v>
      </c>
      <c r="I125" s="251" t="s">
        <v>922</v>
      </c>
      <c r="J125" s="251" t="s">
        <v>970</v>
      </c>
      <c r="K125" s="292"/>
    </row>
    <row r="126" spans="2:11" ht="15" customHeight="1">
      <c r="B126" s="290"/>
      <c r="C126" s="251" t="s">
        <v>81</v>
      </c>
      <c r="D126" s="251"/>
      <c r="E126" s="251"/>
      <c r="F126" s="270" t="s">
        <v>920</v>
      </c>
      <c r="G126" s="251"/>
      <c r="H126" s="251" t="s">
        <v>971</v>
      </c>
      <c r="I126" s="251" t="s">
        <v>922</v>
      </c>
      <c r="J126" s="251" t="s">
        <v>970</v>
      </c>
      <c r="K126" s="292"/>
    </row>
    <row r="127" spans="2:11" ht="15" customHeight="1">
      <c r="B127" s="290"/>
      <c r="C127" s="251" t="s">
        <v>931</v>
      </c>
      <c r="D127" s="251"/>
      <c r="E127" s="251"/>
      <c r="F127" s="270" t="s">
        <v>926</v>
      </c>
      <c r="G127" s="251"/>
      <c r="H127" s="251" t="s">
        <v>932</v>
      </c>
      <c r="I127" s="251" t="s">
        <v>922</v>
      </c>
      <c r="J127" s="251">
        <v>15</v>
      </c>
      <c r="K127" s="292"/>
    </row>
    <row r="128" spans="2:11" ht="15" customHeight="1">
      <c r="B128" s="290"/>
      <c r="C128" s="272" t="s">
        <v>933</v>
      </c>
      <c r="D128" s="272"/>
      <c r="E128" s="272"/>
      <c r="F128" s="273" t="s">
        <v>926</v>
      </c>
      <c r="G128" s="272"/>
      <c r="H128" s="272" t="s">
        <v>934</v>
      </c>
      <c r="I128" s="272" t="s">
        <v>922</v>
      </c>
      <c r="J128" s="272">
        <v>15</v>
      </c>
      <c r="K128" s="292"/>
    </row>
    <row r="129" spans="2:11" ht="15" customHeight="1">
      <c r="B129" s="290"/>
      <c r="C129" s="272" t="s">
        <v>935</v>
      </c>
      <c r="D129" s="272"/>
      <c r="E129" s="272"/>
      <c r="F129" s="273" t="s">
        <v>926</v>
      </c>
      <c r="G129" s="272"/>
      <c r="H129" s="272" t="s">
        <v>936</v>
      </c>
      <c r="I129" s="272" t="s">
        <v>922</v>
      </c>
      <c r="J129" s="272">
        <v>20</v>
      </c>
      <c r="K129" s="292"/>
    </row>
    <row r="130" spans="2:11" ht="15" customHeight="1">
      <c r="B130" s="290"/>
      <c r="C130" s="272" t="s">
        <v>937</v>
      </c>
      <c r="D130" s="272"/>
      <c r="E130" s="272"/>
      <c r="F130" s="273" t="s">
        <v>926</v>
      </c>
      <c r="G130" s="272"/>
      <c r="H130" s="272" t="s">
        <v>938</v>
      </c>
      <c r="I130" s="272" t="s">
        <v>922</v>
      </c>
      <c r="J130" s="272">
        <v>20</v>
      </c>
      <c r="K130" s="292"/>
    </row>
    <row r="131" spans="2:11" ht="15" customHeight="1">
      <c r="B131" s="290"/>
      <c r="C131" s="251" t="s">
        <v>925</v>
      </c>
      <c r="D131" s="251"/>
      <c r="E131" s="251"/>
      <c r="F131" s="270" t="s">
        <v>926</v>
      </c>
      <c r="G131" s="251"/>
      <c r="H131" s="251" t="s">
        <v>959</v>
      </c>
      <c r="I131" s="251" t="s">
        <v>922</v>
      </c>
      <c r="J131" s="251">
        <v>50</v>
      </c>
      <c r="K131" s="292"/>
    </row>
    <row r="132" spans="2:11" ht="15" customHeight="1">
      <c r="B132" s="290"/>
      <c r="C132" s="251" t="s">
        <v>939</v>
      </c>
      <c r="D132" s="251"/>
      <c r="E132" s="251"/>
      <c r="F132" s="270" t="s">
        <v>926</v>
      </c>
      <c r="G132" s="251"/>
      <c r="H132" s="251" t="s">
        <v>959</v>
      </c>
      <c r="I132" s="251" t="s">
        <v>922</v>
      </c>
      <c r="J132" s="251">
        <v>50</v>
      </c>
      <c r="K132" s="292"/>
    </row>
    <row r="133" spans="2:11" ht="15" customHeight="1">
      <c r="B133" s="290"/>
      <c r="C133" s="251" t="s">
        <v>945</v>
      </c>
      <c r="D133" s="251"/>
      <c r="E133" s="251"/>
      <c r="F133" s="270" t="s">
        <v>926</v>
      </c>
      <c r="G133" s="251"/>
      <c r="H133" s="251" t="s">
        <v>959</v>
      </c>
      <c r="I133" s="251" t="s">
        <v>922</v>
      </c>
      <c r="J133" s="251">
        <v>50</v>
      </c>
      <c r="K133" s="292"/>
    </row>
    <row r="134" spans="2:11" ht="15" customHeight="1">
      <c r="B134" s="290"/>
      <c r="C134" s="251" t="s">
        <v>947</v>
      </c>
      <c r="D134" s="251"/>
      <c r="E134" s="251"/>
      <c r="F134" s="270" t="s">
        <v>926</v>
      </c>
      <c r="G134" s="251"/>
      <c r="H134" s="251" t="s">
        <v>959</v>
      </c>
      <c r="I134" s="251" t="s">
        <v>922</v>
      </c>
      <c r="J134" s="251">
        <v>50</v>
      </c>
      <c r="K134" s="292"/>
    </row>
    <row r="135" spans="2:11" ht="15" customHeight="1">
      <c r="B135" s="290"/>
      <c r="C135" s="251" t="s">
        <v>143</v>
      </c>
      <c r="D135" s="251"/>
      <c r="E135" s="251"/>
      <c r="F135" s="270" t="s">
        <v>926</v>
      </c>
      <c r="G135" s="251"/>
      <c r="H135" s="251" t="s">
        <v>972</v>
      </c>
      <c r="I135" s="251" t="s">
        <v>922</v>
      </c>
      <c r="J135" s="251">
        <v>255</v>
      </c>
      <c r="K135" s="292"/>
    </row>
    <row r="136" spans="2:11" ht="15" customHeight="1">
      <c r="B136" s="290"/>
      <c r="C136" s="251" t="s">
        <v>949</v>
      </c>
      <c r="D136" s="251"/>
      <c r="E136" s="251"/>
      <c r="F136" s="270" t="s">
        <v>920</v>
      </c>
      <c r="G136" s="251"/>
      <c r="H136" s="251" t="s">
        <v>973</v>
      </c>
      <c r="I136" s="251" t="s">
        <v>951</v>
      </c>
      <c r="J136" s="251"/>
      <c r="K136" s="292"/>
    </row>
    <row r="137" spans="2:11" ht="15" customHeight="1">
      <c r="B137" s="290"/>
      <c r="C137" s="251" t="s">
        <v>952</v>
      </c>
      <c r="D137" s="251"/>
      <c r="E137" s="251"/>
      <c r="F137" s="270" t="s">
        <v>920</v>
      </c>
      <c r="G137" s="251"/>
      <c r="H137" s="251" t="s">
        <v>974</v>
      </c>
      <c r="I137" s="251" t="s">
        <v>954</v>
      </c>
      <c r="J137" s="251"/>
      <c r="K137" s="292"/>
    </row>
    <row r="138" spans="2:11" ht="15" customHeight="1">
      <c r="B138" s="290"/>
      <c r="C138" s="251" t="s">
        <v>955</v>
      </c>
      <c r="D138" s="251"/>
      <c r="E138" s="251"/>
      <c r="F138" s="270" t="s">
        <v>920</v>
      </c>
      <c r="G138" s="251"/>
      <c r="H138" s="251" t="s">
        <v>955</v>
      </c>
      <c r="I138" s="251" t="s">
        <v>954</v>
      </c>
      <c r="J138" s="251"/>
      <c r="K138" s="292"/>
    </row>
    <row r="139" spans="2:11" ht="15" customHeight="1">
      <c r="B139" s="290"/>
      <c r="C139" s="251" t="s">
        <v>37</v>
      </c>
      <c r="D139" s="251"/>
      <c r="E139" s="251"/>
      <c r="F139" s="270" t="s">
        <v>920</v>
      </c>
      <c r="G139" s="251"/>
      <c r="H139" s="251" t="s">
        <v>975</v>
      </c>
      <c r="I139" s="251" t="s">
        <v>954</v>
      </c>
      <c r="J139" s="251"/>
      <c r="K139" s="292"/>
    </row>
    <row r="140" spans="2:11" ht="15" customHeight="1">
      <c r="B140" s="290"/>
      <c r="C140" s="251" t="s">
        <v>976</v>
      </c>
      <c r="D140" s="251"/>
      <c r="E140" s="251"/>
      <c r="F140" s="270" t="s">
        <v>920</v>
      </c>
      <c r="G140" s="251"/>
      <c r="H140" s="251" t="s">
        <v>977</v>
      </c>
      <c r="I140" s="251" t="s">
        <v>954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72" t="s">
        <v>978</v>
      </c>
      <c r="D145" s="372"/>
      <c r="E145" s="372"/>
      <c r="F145" s="372"/>
      <c r="G145" s="372"/>
      <c r="H145" s="372"/>
      <c r="I145" s="372"/>
      <c r="J145" s="372"/>
      <c r="K145" s="262"/>
    </row>
    <row r="146" spans="2:11" ht="17.25" customHeight="1">
      <c r="B146" s="261"/>
      <c r="C146" s="263" t="s">
        <v>914</v>
      </c>
      <c r="D146" s="263"/>
      <c r="E146" s="263"/>
      <c r="F146" s="263" t="s">
        <v>915</v>
      </c>
      <c r="G146" s="264"/>
      <c r="H146" s="263" t="s">
        <v>138</v>
      </c>
      <c r="I146" s="263" t="s">
        <v>56</v>
      </c>
      <c r="J146" s="263" t="s">
        <v>916</v>
      </c>
      <c r="K146" s="262"/>
    </row>
    <row r="147" spans="2:11" ht="17.25" customHeight="1">
      <c r="B147" s="261"/>
      <c r="C147" s="265" t="s">
        <v>917</v>
      </c>
      <c r="D147" s="265"/>
      <c r="E147" s="265"/>
      <c r="F147" s="266" t="s">
        <v>918</v>
      </c>
      <c r="G147" s="267"/>
      <c r="H147" s="265"/>
      <c r="I147" s="265"/>
      <c r="J147" s="265" t="s">
        <v>919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923</v>
      </c>
      <c r="D149" s="251"/>
      <c r="E149" s="251"/>
      <c r="F149" s="297" t="s">
        <v>920</v>
      </c>
      <c r="G149" s="251"/>
      <c r="H149" s="296" t="s">
        <v>959</v>
      </c>
      <c r="I149" s="296" t="s">
        <v>922</v>
      </c>
      <c r="J149" s="296">
        <v>120</v>
      </c>
      <c r="K149" s="292"/>
    </row>
    <row r="150" spans="2:11" ht="15" customHeight="1">
      <c r="B150" s="271"/>
      <c r="C150" s="296" t="s">
        <v>968</v>
      </c>
      <c r="D150" s="251"/>
      <c r="E150" s="251"/>
      <c r="F150" s="297" t="s">
        <v>920</v>
      </c>
      <c r="G150" s="251"/>
      <c r="H150" s="296" t="s">
        <v>979</v>
      </c>
      <c r="I150" s="296" t="s">
        <v>922</v>
      </c>
      <c r="J150" s="296" t="s">
        <v>970</v>
      </c>
      <c r="K150" s="292"/>
    </row>
    <row r="151" spans="2:11" ht="15" customHeight="1">
      <c r="B151" s="271"/>
      <c r="C151" s="296" t="s">
        <v>81</v>
      </c>
      <c r="D151" s="251"/>
      <c r="E151" s="251"/>
      <c r="F151" s="297" t="s">
        <v>920</v>
      </c>
      <c r="G151" s="251"/>
      <c r="H151" s="296" t="s">
        <v>980</v>
      </c>
      <c r="I151" s="296" t="s">
        <v>922</v>
      </c>
      <c r="J151" s="296" t="s">
        <v>970</v>
      </c>
      <c r="K151" s="292"/>
    </row>
    <row r="152" spans="2:11" ht="15" customHeight="1">
      <c r="B152" s="271"/>
      <c r="C152" s="296" t="s">
        <v>925</v>
      </c>
      <c r="D152" s="251"/>
      <c r="E152" s="251"/>
      <c r="F152" s="297" t="s">
        <v>926</v>
      </c>
      <c r="G152" s="251"/>
      <c r="H152" s="296" t="s">
        <v>959</v>
      </c>
      <c r="I152" s="296" t="s">
        <v>922</v>
      </c>
      <c r="J152" s="296">
        <v>50</v>
      </c>
      <c r="K152" s="292"/>
    </row>
    <row r="153" spans="2:11" ht="15" customHeight="1">
      <c r="B153" s="271"/>
      <c r="C153" s="296" t="s">
        <v>928</v>
      </c>
      <c r="D153" s="251"/>
      <c r="E153" s="251"/>
      <c r="F153" s="297" t="s">
        <v>920</v>
      </c>
      <c r="G153" s="251"/>
      <c r="H153" s="296" t="s">
        <v>959</v>
      </c>
      <c r="I153" s="296" t="s">
        <v>930</v>
      </c>
      <c r="J153" s="296"/>
      <c r="K153" s="292"/>
    </row>
    <row r="154" spans="2:11" ht="15" customHeight="1">
      <c r="B154" s="271"/>
      <c r="C154" s="296" t="s">
        <v>939</v>
      </c>
      <c r="D154" s="251"/>
      <c r="E154" s="251"/>
      <c r="F154" s="297" t="s">
        <v>926</v>
      </c>
      <c r="G154" s="251"/>
      <c r="H154" s="296" t="s">
        <v>959</v>
      </c>
      <c r="I154" s="296" t="s">
        <v>922</v>
      </c>
      <c r="J154" s="296">
        <v>50</v>
      </c>
      <c r="K154" s="292"/>
    </row>
    <row r="155" spans="2:11" ht="15" customHeight="1">
      <c r="B155" s="271"/>
      <c r="C155" s="296" t="s">
        <v>947</v>
      </c>
      <c r="D155" s="251"/>
      <c r="E155" s="251"/>
      <c r="F155" s="297" t="s">
        <v>926</v>
      </c>
      <c r="G155" s="251"/>
      <c r="H155" s="296" t="s">
        <v>959</v>
      </c>
      <c r="I155" s="296" t="s">
        <v>922</v>
      </c>
      <c r="J155" s="296">
        <v>50</v>
      </c>
      <c r="K155" s="292"/>
    </row>
    <row r="156" spans="2:11" ht="15" customHeight="1">
      <c r="B156" s="271"/>
      <c r="C156" s="296" t="s">
        <v>945</v>
      </c>
      <c r="D156" s="251"/>
      <c r="E156" s="251"/>
      <c r="F156" s="297" t="s">
        <v>926</v>
      </c>
      <c r="G156" s="251"/>
      <c r="H156" s="296" t="s">
        <v>959</v>
      </c>
      <c r="I156" s="296" t="s">
        <v>922</v>
      </c>
      <c r="J156" s="296">
        <v>50</v>
      </c>
      <c r="K156" s="292"/>
    </row>
    <row r="157" spans="2:11" ht="15" customHeight="1">
      <c r="B157" s="271"/>
      <c r="C157" s="296" t="s">
        <v>116</v>
      </c>
      <c r="D157" s="251"/>
      <c r="E157" s="251"/>
      <c r="F157" s="297" t="s">
        <v>920</v>
      </c>
      <c r="G157" s="251"/>
      <c r="H157" s="296" t="s">
        <v>981</v>
      </c>
      <c r="I157" s="296" t="s">
        <v>922</v>
      </c>
      <c r="J157" s="296" t="s">
        <v>982</v>
      </c>
      <c r="K157" s="292"/>
    </row>
    <row r="158" spans="2:11" ht="15" customHeight="1">
      <c r="B158" s="271"/>
      <c r="C158" s="296" t="s">
        <v>983</v>
      </c>
      <c r="D158" s="251"/>
      <c r="E158" s="251"/>
      <c r="F158" s="297" t="s">
        <v>920</v>
      </c>
      <c r="G158" s="251"/>
      <c r="H158" s="296" t="s">
        <v>984</v>
      </c>
      <c r="I158" s="296" t="s">
        <v>954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71" t="s">
        <v>985</v>
      </c>
      <c r="D163" s="371"/>
      <c r="E163" s="371"/>
      <c r="F163" s="371"/>
      <c r="G163" s="371"/>
      <c r="H163" s="371"/>
      <c r="I163" s="371"/>
      <c r="J163" s="371"/>
      <c r="K163" s="243"/>
    </row>
    <row r="164" spans="2:11" ht="17.25" customHeight="1">
      <c r="B164" s="242"/>
      <c r="C164" s="263" t="s">
        <v>914</v>
      </c>
      <c r="D164" s="263"/>
      <c r="E164" s="263"/>
      <c r="F164" s="263" t="s">
        <v>915</v>
      </c>
      <c r="G164" s="300"/>
      <c r="H164" s="301" t="s">
        <v>138</v>
      </c>
      <c r="I164" s="301" t="s">
        <v>56</v>
      </c>
      <c r="J164" s="263" t="s">
        <v>916</v>
      </c>
      <c r="K164" s="243"/>
    </row>
    <row r="165" spans="2:11" ht="17.25" customHeight="1">
      <c r="B165" s="244"/>
      <c r="C165" s="265" t="s">
        <v>917</v>
      </c>
      <c r="D165" s="265"/>
      <c r="E165" s="265"/>
      <c r="F165" s="266" t="s">
        <v>918</v>
      </c>
      <c r="G165" s="302"/>
      <c r="H165" s="303"/>
      <c r="I165" s="303"/>
      <c r="J165" s="265" t="s">
        <v>919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923</v>
      </c>
      <c r="D167" s="251"/>
      <c r="E167" s="251"/>
      <c r="F167" s="270" t="s">
        <v>920</v>
      </c>
      <c r="G167" s="251"/>
      <c r="H167" s="251" t="s">
        <v>959</v>
      </c>
      <c r="I167" s="251" t="s">
        <v>922</v>
      </c>
      <c r="J167" s="251">
        <v>120</v>
      </c>
      <c r="K167" s="292"/>
    </row>
    <row r="168" spans="2:11" ht="15" customHeight="1">
      <c r="B168" s="271"/>
      <c r="C168" s="251" t="s">
        <v>968</v>
      </c>
      <c r="D168" s="251"/>
      <c r="E168" s="251"/>
      <c r="F168" s="270" t="s">
        <v>920</v>
      </c>
      <c r="G168" s="251"/>
      <c r="H168" s="251" t="s">
        <v>969</v>
      </c>
      <c r="I168" s="251" t="s">
        <v>922</v>
      </c>
      <c r="J168" s="251" t="s">
        <v>970</v>
      </c>
      <c r="K168" s="292"/>
    </row>
    <row r="169" spans="2:11" ht="15" customHeight="1">
      <c r="B169" s="271"/>
      <c r="C169" s="251" t="s">
        <v>81</v>
      </c>
      <c r="D169" s="251"/>
      <c r="E169" s="251"/>
      <c r="F169" s="270" t="s">
        <v>920</v>
      </c>
      <c r="G169" s="251"/>
      <c r="H169" s="251" t="s">
        <v>986</v>
      </c>
      <c r="I169" s="251" t="s">
        <v>922</v>
      </c>
      <c r="J169" s="251" t="s">
        <v>970</v>
      </c>
      <c r="K169" s="292"/>
    </row>
    <row r="170" spans="2:11" ht="15" customHeight="1">
      <c r="B170" s="271"/>
      <c r="C170" s="251" t="s">
        <v>925</v>
      </c>
      <c r="D170" s="251"/>
      <c r="E170" s="251"/>
      <c r="F170" s="270" t="s">
        <v>926</v>
      </c>
      <c r="G170" s="251"/>
      <c r="H170" s="251" t="s">
        <v>986</v>
      </c>
      <c r="I170" s="251" t="s">
        <v>922</v>
      </c>
      <c r="J170" s="251">
        <v>50</v>
      </c>
      <c r="K170" s="292"/>
    </row>
    <row r="171" spans="2:11" ht="15" customHeight="1">
      <c r="B171" s="271"/>
      <c r="C171" s="251" t="s">
        <v>928</v>
      </c>
      <c r="D171" s="251"/>
      <c r="E171" s="251"/>
      <c r="F171" s="270" t="s">
        <v>920</v>
      </c>
      <c r="G171" s="251"/>
      <c r="H171" s="251" t="s">
        <v>986</v>
      </c>
      <c r="I171" s="251" t="s">
        <v>930</v>
      </c>
      <c r="J171" s="251"/>
      <c r="K171" s="292"/>
    </row>
    <row r="172" spans="2:11" ht="15" customHeight="1">
      <c r="B172" s="271"/>
      <c r="C172" s="251" t="s">
        <v>939</v>
      </c>
      <c r="D172" s="251"/>
      <c r="E172" s="251"/>
      <c r="F172" s="270" t="s">
        <v>926</v>
      </c>
      <c r="G172" s="251"/>
      <c r="H172" s="251" t="s">
        <v>986</v>
      </c>
      <c r="I172" s="251" t="s">
        <v>922</v>
      </c>
      <c r="J172" s="251">
        <v>50</v>
      </c>
      <c r="K172" s="292"/>
    </row>
    <row r="173" spans="2:11" ht="15" customHeight="1">
      <c r="B173" s="271"/>
      <c r="C173" s="251" t="s">
        <v>947</v>
      </c>
      <c r="D173" s="251"/>
      <c r="E173" s="251"/>
      <c r="F173" s="270" t="s">
        <v>926</v>
      </c>
      <c r="G173" s="251"/>
      <c r="H173" s="251" t="s">
        <v>986</v>
      </c>
      <c r="I173" s="251" t="s">
        <v>922</v>
      </c>
      <c r="J173" s="251">
        <v>50</v>
      </c>
      <c r="K173" s="292"/>
    </row>
    <row r="174" spans="2:11" ht="15" customHeight="1">
      <c r="B174" s="271"/>
      <c r="C174" s="251" t="s">
        <v>945</v>
      </c>
      <c r="D174" s="251"/>
      <c r="E174" s="251"/>
      <c r="F174" s="270" t="s">
        <v>926</v>
      </c>
      <c r="G174" s="251"/>
      <c r="H174" s="251" t="s">
        <v>986</v>
      </c>
      <c r="I174" s="251" t="s">
        <v>922</v>
      </c>
      <c r="J174" s="251">
        <v>50</v>
      </c>
      <c r="K174" s="292"/>
    </row>
    <row r="175" spans="2:11" ht="15" customHeight="1">
      <c r="B175" s="271"/>
      <c r="C175" s="251" t="s">
        <v>137</v>
      </c>
      <c r="D175" s="251"/>
      <c r="E175" s="251"/>
      <c r="F175" s="270" t="s">
        <v>920</v>
      </c>
      <c r="G175" s="251"/>
      <c r="H175" s="251" t="s">
        <v>987</v>
      </c>
      <c r="I175" s="251" t="s">
        <v>988</v>
      </c>
      <c r="J175" s="251"/>
      <c r="K175" s="292"/>
    </row>
    <row r="176" spans="2:11" ht="15" customHeight="1">
      <c r="B176" s="271"/>
      <c r="C176" s="251" t="s">
        <v>56</v>
      </c>
      <c r="D176" s="251"/>
      <c r="E176" s="251"/>
      <c r="F176" s="270" t="s">
        <v>920</v>
      </c>
      <c r="G176" s="251"/>
      <c r="H176" s="251" t="s">
        <v>989</v>
      </c>
      <c r="I176" s="251" t="s">
        <v>990</v>
      </c>
      <c r="J176" s="251">
        <v>1</v>
      </c>
      <c r="K176" s="292"/>
    </row>
    <row r="177" spans="2:11" ht="15" customHeight="1">
      <c r="B177" s="271"/>
      <c r="C177" s="251" t="s">
        <v>52</v>
      </c>
      <c r="D177" s="251"/>
      <c r="E177" s="251"/>
      <c r="F177" s="270" t="s">
        <v>920</v>
      </c>
      <c r="G177" s="251"/>
      <c r="H177" s="251" t="s">
        <v>991</v>
      </c>
      <c r="I177" s="251" t="s">
        <v>922</v>
      </c>
      <c r="J177" s="251">
        <v>20</v>
      </c>
      <c r="K177" s="292"/>
    </row>
    <row r="178" spans="2:11" ht="15" customHeight="1">
      <c r="B178" s="271"/>
      <c r="C178" s="251" t="s">
        <v>138</v>
      </c>
      <c r="D178" s="251"/>
      <c r="E178" s="251"/>
      <c r="F178" s="270" t="s">
        <v>920</v>
      </c>
      <c r="G178" s="251"/>
      <c r="H178" s="251" t="s">
        <v>992</v>
      </c>
      <c r="I178" s="251" t="s">
        <v>922</v>
      </c>
      <c r="J178" s="251">
        <v>255</v>
      </c>
      <c r="K178" s="292"/>
    </row>
    <row r="179" spans="2:11" ht="15" customHeight="1">
      <c r="B179" s="271"/>
      <c r="C179" s="251" t="s">
        <v>139</v>
      </c>
      <c r="D179" s="251"/>
      <c r="E179" s="251"/>
      <c r="F179" s="270" t="s">
        <v>920</v>
      </c>
      <c r="G179" s="251"/>
      <c r="H179" s="251" t="s">
        <v>885</v>
      </c>
      <c r="I179" s="251" t="s">
        <v>922</v>
      </c>
      <c r="J179" s="251">
        <v>10</v>
      </c>
      <c r="K179" s="292"/>
    </row>
    <row r="180" spans="2:11" ht="15" customHeight="1">
      <c r="B180" s="271"/>
      <c r="C180" s="251" t="s">
        <v>140</v>
      </c>
      <c r="D180" s="251"/>
      <c r="E180" s="251"/>
      <c r="F180" s="270" t="s">
        <v>920</v>
      </c>
      <c r="G180" s="251"/>
      <c r="H180" s="251" t="s">
        <v>993</v>
      </c>
      <c r="I180" s="251" t="s">
        <v>954</v>
      </c>
      <c r="J180" s="251"/>
      <c r="K180" s="292"/>
    </row>
    <row r="181" spans="2:11" ht="15" customHeight="1">
      <c r="B181" s="271"/>
      <c r="C181" s="251" t="s">
        <v>994</v>
      </c>
      <c r="D181" s="251"/>
      <c r="E181" s="251"/>
      <c r="F181" s="270" t="s">
        <v>920</v>
      </c>
      <c r="G181" s="251"/>
      <c r="H181" s="251" t="s">
        <v>995</v>
      </c>
      <c r="I181" s="251" t="s">
        <v>954</v>
      </c>
      <c r="J181" s="251"/>
      <c r="K181" s="292"/>
    </row>
    <row r="182" spans="2:11" ht="15" customHeight="1">
      <c r="B182" s="271"/>
      <c r="C182" s="251" t="s">
        <v>983</v>
      </c>
      <c r="D182" s="251"/>
      <c r="E182" s="251"/>
      <c r="F182" s="270" t="s">
        <v>920</v>
      </c>
      <c r="G182" s="251"/>
      <c r="H182" s="251" t="s">
        <v>996</v>
      </c>
      <c r="I182" s="251" t="s">
        <v>954</v>
      </c>
      <c r="J182" s="251"/>
      <c r="K182" s="292"/>
    </row>
    <row r="183" spans="2:11" ht="15" customHeight="1">
      <c r="B183" s="271"/>
      <c r="C183" s="251" t="s">
        <v>142</v>
      </c>
      <c r="D183" s="251"/>
      <c r="E183" s="251"/>
      <c r="F183" s="270" t="s">
        <v>926</v>
      </c>
      <c r="G183" s="251"/>
      <c r="H183" s="251" t="s">
        <v>997</v>
      </c>
      <c r="I183" s="251" t="s">
        <v>922</v>
      </c>
      <c r="J183" s="251">
        <v>50</v>
      </c>
      <c r="K183" s="292"/>
    </row>
    <row r="184" spans="2:11" ht="15" customHeight="1">
      <c r="B184" s="271"/>
      <c r="C184" s="251" t="s">
        <v>998</v>
      </c>
      <c r="D184" s="251"/>
      <c r="E184" s="251"/>
      <c r="F184" s="270" t="s">
        <v>926</v>
      </c>
      <c r="G184" s="251"/>
      <c r="H184" s="251" t="s">
        <v>999</v>
      </c>
      <c r="I184" s="251" t="s">
        <v>1000</v>
      </c>
      <c r="J184" s="251"/>
      <c r="K184" s="292"/>
    </row>
    <row r="185" spans="2:11" ht="15" customHeight="1">
      <c r="B185" s="271"/>
      <c r="C185" s="251" t="s">
        <v>1001</v>
      </c>
      <c r="D185" s="251"/>
      <c r="E185" s="251"/>
      <c r="F185" s="270" t="s">
        <v>926</v>
      </c>
      <c r="G185" s="251"/>
      <c r="H185" s="251" t="s">
        <v>1002</v>
      </c>
      <c r="I185" s="251" t="s">
        <v>1000</v>
      </c>
      <c r="J185" s="251"/>
      <c r="K185" s="292"/>
    </row>
    <row r="186" spans="2:11" ht="15" customHeight="1">
      <c r="B186" s="271"/>
      <c r="C186" s="251" t="s">
        <v>1003</v>
      </c>
      <c r="D186" s="251"/>
      <c r="E186" s="251"/>
      <c r="F186" s="270" t="s">
        <v>926</v>
      </c>
      <c r="G186" s="251"/>
      <c r="H186" s="251" t="s">
        <v>1004</v>
      </c>
      <c r="I186" s="251" t="s">
        <v>1000</v>
      </c>
      <c r="J186" s="251"/>
      <c r="K186" s="292"/>
    </row>
    <row r="187" spans="2:11" ht="15" customHeight="1">
      <c r="B187" s="271"/>
      <c r="C187" s="304" t="s">
        <v>1005</v>
      </c>
      <c r="D187" s="251"/>
      <c r="E187" s="251"/>
      <c r="F187" s="270" t="s">
        <v>926</v>
      </c>
      <c r="G187" s="251"/>
      <c r="H187" s="251" t="s">
        <v>1006</v>
      </c>
      <c r="I187" s="251" t="s">
        <v>1007</v>
      </c>
      <c r="J187" s="305" t="s">
        <v>1008</v>
      </c>
      <c r="K187" s="292"/>
    </row>
    <row r="188" spans="2:11" ht="15" customHeight="1">
      <c r="B188" s="271"/>
      <c r="C188" s="256" t="s">
        <v>41</v>
      </c>
      <c r="D188" s="251"/>
      <c r="E188" s="251"/>
      <c r="F188" s="270" t="s">
        <v>920</v>
      </c>
      <c r="G188" s="251"/>
      <c r="H188" s="247" t="s">
        <v>1009</v>
      </c>
      <c r="I188" s="251" t="s">
        <v>1010</v>
      </c>
      <c r="J188" s="251"/>
      <c r="K188" s="292"/>
    </row>
    <row r="189" spans="2:11" ht="15" customHeight="1">
      <c r="B189" s="271"/>
      <c r="C189" s="256" t="s">
        <v>1011</v>
      </c>
      <c r="D189" s="251"/>
      <c r="E189" s="251"/>
      <c r="F189" s="270" t="s">
        <v>920</v>
      </c>
      <c r="G189" s="251"/>
      <c r="H189" s="251" t="s">
        <v>1012</v>
      </c>
      <c r="I189" s="251" t="s">
        <v>954</v>
      </c>
      <c r="J189" s="251"/>
      <c r="K189" s="292"/>
    </row>
    <row r="190" spans="2:11" ht="15" customHeight="1">
      <c r="B190" s="271"/>
      <c r="C190" s="256" t="s">
        <v>1013</v>
      </c>
      <c r="D190" s="251"/>
      <c r="E190" s="251"/>
      <c r="F190" s="270" t="s">
        <v>920</v>
      </c>
      <c r="G190" s="251"/>
      <c r="H190" s="251" t="s">
        <v>1014</v>
      </c>
      <c r="I190" s="251" t="s">
        <v>954</v>
      </c>
      <c r="J190" s="251"/>
      <c r="K190" s="292"/>
    </row>
    <row r="191" spans="2:11" ht="15" customHeight="1">
      <c r="B191" s="271"/>
      <c r="C191" s="256" t="s">
        <v>1015</v>
      </c>
      <c r="D191" s="251"/>
      <c r="E191" s="251"/>
      <c r="F191" s="270" t="s">
        <v>926</v>
      </c>
      <c r="G191" s="251"/>
      <c r="H191" s="251" t="s">
        <v>1016</v>
      </c>
      <c r="I191" s="251" t="s">
        <v>954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>
      <c r="B197" s="242"/>
      <c r="C197" s="371" t="s">
        <v>1017</v>
      </c>
      <c r="D197" s="371"/>
      <c r="E197" s="371"/>
      <c r="F197" s="371"/>
      <c r="G197" s="371"/>
      <c r="H197" s="371"/>
      <c r="I197" s="371"/>
      <c r="J197" s="371"/>
      <c r="K197" s="243"/>
    </row>
    <row r="198" spans="2:11" ht="25.5" customHeight="1">
      <c r="B198" s="242"/>
      <c r="C198" s="307" t="s">
        <v>1018</v>
      </c>
      <c r="D198" s="307"/>
      <c r="E198" s="307"/>
      <c r="F198" s="307" t="s">
        <v>1019</v>
      </c>
      <c r="G198" s="308"/>
      <c r="H198" s="370" t="s">
        <v>1020</v>
      </c>
      <c r="I198" s="370"/>
      <c r="J198" s="370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1010</v>
      </c>
      <c r="D200" s="251"/>
      <c r="E200" s="251"/>
      <c r="F200" s="270" t="s">
        <v>42</v>
      </c>
      <c r="G200" s="251"/>
      <c r="H200" s="368" t="s">
        <v>1021</v>
      </c>
      <c r="I200" s="368"/>
      <c r="J200" s="368"/>
      <c r="K200" s="292"/>
    </row>
    <row r="201" spans="2:11" ht="15" customHeight="1">
      <c r="B201" s="271"/>
      <c r="C201" s="277"/>
      <c r="D201" s="251"/>
      <c r="E201" s="251"/>
      <c r="F201" s="270" t="s">
        <v>43</v>
      </c>
      <c r="G201" s="251"/>
      <c r="H201" s="368" t="s">
        <v>1022</v>
      </c>
      <c r="I201" s="368"/>
      <c r="J201" s="368"/>
      <c r="K201" s="292"/>
    </row>
    <row r="202" spans="2:11" ht="15" customHeight="1">
      <c r="B202" s="271"/>
      <c r="C202" s="277"/>
      <c r="D202" s="251"/>
      <c r="E202" s="251"/>
      <c r="F202" s="270" t="s">
        <v>46</v>
      </c>
      <c r="G202" s="251"/>
      <c r="H202" s="368" t="s">
        <v>1023</v>
      </c>
      <c r="I202" s="368"/>
      <c r="J202" s="368"/>
      <c r="K202" s="292"/>
    </row>
    <row r="203" spans="2:11" ht="15" customHeight="1">
      <c r="B203" s="271"/>
      <c r="C203" s="251"/>
      <c r="D203" s="251"/>
      <c r="E203" s="251"/>
      <c r="F203" s="270" t="s">
        <v>44</v>
      </c>
      <c r="G203" s="251"/>
      <c r="H203" s="368" t="s">
        <v>1024</v>
      </c>
      <c r="I203" s="368"/>
      <c r="J203" s="368"/>
      <c r="K203" s="292"/>
    </row>
    <row r="204" spans="2:11" ht="15" customHeight="1">
      <c r="B204" s="271"/>
      <c r="C204" s="251"/>
      <c r="D204" s="251"/>
      <c r="E204" s="251"/>
      <c r="F204" s="270" t="s">
        <v>45</v>
      </c>
      <c r="G204" s="251"/>
      <c r="H204" s="368" t="s">
        <v>1025</v>
      </c>
      <c r="I204" s="368"/>
      <c r="J204" s="368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966</v>
      </c>
      <c r="D206" s="251"/>
      <c r="E206" s="251"/>
      <c r="F206" s="270" t="s">
        <v>77</v>
      </c>
      <c r="G206" s="251"/>
      <c r="H206" s="368" t="s">
        <v>1026</v>
      </c>
      <c r="I206" s="368"/>
      <c r="J206" s="368"/>
      <c r="K206" s="292"/>
    </row>
    <row r="207" spans="2:11" ht="15" customHeight="1">
      <c r="B207" s="271"/>
      <c r="C207" s="277"/>
      <c r="D207" s="251"/>
      <c r="E207" s="251"/>
      <c r="F207" s="270" t="s">
        <v>864</v>
      </c>
      <c r="G207" s="251"/>
      <c r="H207" s="368" t="s">
        <v>865</v>
      </c>
      <c r="I207" s="368"/>
      <c r="J207" s="368"/>
      <c r="K207" s="292"/>
    </row>
    <row r="208" spans="2:11" ht="15" customHeight="1">
      <c r="B208" s="271"/>
      <c r="C208" s="251"/>
      <c r="D208" s="251"/>
      <c r="E208" s="251"/>
      <c r="F208" s="270" t="s">
        <v>862</v>
      </c>
      <c r="G208" s="251"/>
      <c r="H208" s="368" t="s">
        <v>1027</v>
      </c>
      <c r="I208" s="368"/>
      <c r="J208" s="368"/>
      <c r="K208" s="292"/>
    </row>
    <row r="209" spans="2:11" ht="15" customHeight="1">
      <c r="B209" s="309"/>
      <c r="C209" s="277"/>
      <c r="D209" s="277"/>
      <c r="E209" s="277"/>
      <c r="F209" s="270" t="s">
        <v>866</v>
      </c>
      <c r="G209" s="256"/>
      <c r="H209" s="369" t="s">
        <v>867</v>
      </c>
      <c r="I209" s="369"/>
      <c r="J209" s="369"/>
      <c r="K209" s="310"/>
    </row>
    <row r="210" spans="2:11" ht="15" customHeight="1">
      <c r="B210" s="309"/>
      <c r="C210" s="277"/>
      <c r="D210" s="277"/>
      <c r="E210" s="277"/>
      <c r="F210" s="270" t="s">
        <v>868</v>
      </c>
      <c r="G210" s="256"/>
      <c r="H210" s="369" t="s">
        <v>719</v>
      </c>
      <c r="I210" s="369"/>
      <c r="J210" s="369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990</v>
      </c>
      <c r="D212" s="277"/>
      <c r="E212" s="277"/>
      <c r="F212" s="270">
        <v>1</v>
      </c>
      <c r="G212" s="256"/>
      <c r="H212" s="369" t="s">
        <v>1028</v>
      </c>
      <c r="I212" s="369"/>
      <c r="J212" s="369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9" t="s">
        <v>1029</v>
      </c>
      <c r="I213" s="369"/>
      <c r="J213" s="369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9" t="s">
        <v>1030</v>
      </c>
      <c r="I214" s="369"/>
      <c r="J214" s="369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9" t="s">
        <v>1031</v>
      </c>
      <c r="I215" s="369"/>
      <c r="J215" s="369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SO 01 Zateplení střechy</vt:lpstr>
      <vt:lpstr>02 - SO 02 Výměna oken</vt:lpstr>
      <vt:lpstr>1.b - Vedlejší aktivity o...</vt:lpstr>
      <vt:lpstr>03 - SO 03 Výměna oken, v...</vt:lpstr>
      <vt:lpstr>04 - SO 04 Zařízení stave...</vt:lpstr>
      <vt:lpstr>Pokyny pro vyplnění</vt:lpstr>
      <vt:lpstr>'01 - SO 01 Zateplení střechy'!Názvy_tisku</vt:lpstr>
      <vt:lpstr>'02 - SO 02 Výměna oken'!Názvy_tisku</vt:lpstr>
      <vt:lpstr>'03 - SO 03 Výměna oken, v...'!Názvy_tisku</vt:lpstr>
      <vt:lpstr>'04 - SO 04 Zařízení stave...'!Názvy_tisku</vt:lpstr>
      <vt:lpstr>'1.b - Vedlejší aktivity o...'!Názvy_tisku</vt:lpstr>
      <vt:lpstr>'Rekapitulace stavby'!Názvy_tisku</vt:lpstr>
      <vt:lpstr>'01 - SO 01 Zateplení střechy'!Oblast_tisku</vt:lpstr>
      <vt:lpstr>'02 - SO 02 Výměna oken'!Oblast_tisku</vt:lpstr>
      <vt:lpstr>'03 - SO 03 Výměna oken, v...'!Oblast_tisku</vt:lpstr>
      <vt:lpstr>'04 - SO 04 Zařízení stave...'!Oblast_tisku</vt:lpstr>
      <vt:lpstr>'1.b - Vedlejší aktivity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Vojtěch</dc:creator>
  <cp:lastModifiedBy>Aleš Vojtěch</cp:lastModifiedBy>
  <dcterms:created xsi:type="dcterms:W3CDTF">2018-05-09T09:18:37Z</dcterms:created>
  <dcterms:modified xsi:type="dcterms:W3CDTF">2018-05-09T09:19:48Z</dcterms:modified>
</cp:coreProperties>
</file>